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ummary" sheetId="1" r:id="rId1"/>
    <sheet name="Cash Flow Data" sheetId="2" r:id="rId2"/>
    <sheet name="INDEX" sheetId="3" state="hidden" r:id="rId3"/>
  </sheets>
  <definedNames>
    <definedName name="INDEX">'INDEX'!$E$10:$H$73</definedName>
    <definedName name="_xlnm.Print_Area" localSheetId="1">'Cash Flow Data'!$A$1:$K$25</definedName>
    <definedName name="_xlnm.Print_Area" localSheetId="0">'Summary'!$A$1:$L$39</definedName>
    <definedName name="VOLT230">'INDEX'!$C$10:$H$17</definedName>
    <definedName name="VOLT380">'INDEX'!$C$27:$F$39</definedName>
    <definedName name="VOLT480">'INDEX'!$C$40:$G$50</definedName>
    <definedName name="VOLT575">'INDEX'!$C$63:$F$73</definedName>
  </definedNames>
  <calcPr fullCalcOnLoad="1"/>
</workbook>
</file>

<file path=xl/sharedStrings.xml><?xml version="1.0" encoding="utf-8"?>
<sst xmlns="http://schemas.openxmlformats.org/spreadsheetml/2006/main" count="193" uniqueCount="146">
  <si>
    <t>Year 1</t>
  </si>
  <si>
    <t>Year 2</t>
  </si>
  <si>
    <t>Year 3</t>
  </si>
  <si>
    <t>Year 4</t>
  </si>
  <si>
    <t>Year 5</t>
  </si>
  <si>
    <t>Annual cost savings</t>
  </si>
  <si>
    <t>Net annual cash flow</t>
  </si>
  <si>
    <t>Year 6</t>
  </si>
  <si>
    <t>Year 7</t>
  </si>
  <si>
    <t>Year 8</t>
  </si>
  <si>
    <t>Year 9</t>
  </si>
  <si>
    <t>Year 10</t>
  </si>
  <si>
    <t>Basic Terms:</t>
  </si>
  <si>
    <t>Initial Purchase</t>
  </si>
  <si>
    <t>Net Cash</t>
  </si>
  <si>
    <t>Flow</t>
  </si>
  <si>
    <t>INPUT ASSUMPTIONS</t>
  </si>
  <si>
    <t>Operating hours per day</t>
  </si>
  <si>
    <t>Operating days per week</t>
  </si>
  <si>
    <t>VOLTS (208,380,440 OR 575)</t>
  </si>
  <si>
    <t>Horsepower of the Motor</t>
  </si>
  <si>
    <t>Price</t>
  </si>
  <si>
    <t>Model No.</t>
  </si>
  <si>
    <t xml:space="preserve">Electricity cost per kWh </t>
  </si>
  <si>
    <t xml:space="preserve">Annual Energy Cost Savings </t>
  </si>
  <si>
    <t xml:space="preserve">Simple Payback (yrs) </t>
  </si>
  <si>
    <t xml:space="preserve">Return on Investment (IRR%) </t>
  </si>
  <si>
    <t>Note;  Calculations assume .65%fla design point,   .65 duty cycle  and .275 energy savings</t>
  </si>
  <si>
    <t>MODEL NO.</t>
  </si>
  <si>
    <t>V</t>
  </si>
  <si>
    <t>HP</t>
  </si>
  <si>
    <t>INDEX</t>
  </si>
  <si>
    <t>FLA</t>
  </si>
  <si>
    <t>Platform</t>
  </si>
  <si>
    <t>A</t>
  </si>
  <si>
    <t>PC3-20-7.5-E1-22</t>
  </si>
  <si>
    <t>PC3-20-10-21-28</t>
  </si>
  <si>
    <t>PC3-20-15-22-42</t>
  </si>
  <si>
    <t>PC3-20-20-22-54</t>
  </si>
  <si>
    <t>PC3-20-25-22-68</t>
  </si>
  <si>
    <t>PC3-20-30-22-80</t>
  </si>
  <si>
    <t>PC3-20-40-22-104</t>
  </si>
  <si>
    <t>PC3-20-50-22-130</t>
  </si>
  <si>
    <t>PC3-38-5-E1-9</t>
  </si>
  <si>
    <t>PC3-38-7.5-E1-13</t>
  </si>
  <si>
    <t>PC3-38-10-E1-17</t>
  </si>
  <si>
    <t>PC3-38-15-21-26</t>
  </si>
  <si>
    <t>PC3-38-20-21-34</t>
  </si>
  <si>
    <t>PC3-38-25-22-43</t>
  </si>
  <si>
    <t>PC3-38-30-22-52</t>
  </si>
  <si>
    <t>PC3-38-40-22-68</t>
  </si>
  <si>
    <t>PC3-38-50-22-86</t>
  </si>
  <si>
    <t>PC3-38-60-22-104</t>
  </si>
  <si>
    <t>PC3-38-75-22-129</t>
  </si>
  <si>
    <t>PC3-38-100-12-145</t>
  </si>
  <si>
    <t>PC3-38-125-12-175</t>
  </si>
  <si>
    <t>PC3-46-7.5-E1-11</t>
  </si>
  <si>
    <t>PC3-46-20-21-27</t>
  </si>
  <si>
    <t>PC3-46-25-22-34</t>
  </si>
  <si>
    <t>PC3-46-30-22-40</t>
  </si>
  <si>
    <t>PC3-46-40-22-52</t>
  </si>
  <si>
    <t>PC3-46-50-22-65</t>
  </si>
  <si>
    <t>PC3-46-60-22-77</t>
  </si>
  <si>
    <t>PC3-46-75-22-96</t>
  </si>
  <si>
    <t>PC3-46-100-22-124</t>
  </si>
  <si>
    <t>PC3-57-10-E1-11</t>
  </si>
  <si>
    <t>PC3-57-15-E1-17</t>
  </si>
  <si>
    <t>PC3-57-20-E1-22</t>
  </si>
  <si>
    <t>PC3-57-25-21-27</t>
  </si>
  <si>
    <t>PC3-57-30-22-32</t>
  </si>
  <si>
    <t>PC3-57-40-22-41</t>
  </si>
  <si>
    <t>PC3-57-50-22-52</t>
  </si>
  <si>
    <t>PC3-57-60-22-62</t>
  </si>
  <si>
    <t>PC3-57-75-22-77</t>
  </si>
  <si>
    <t>PC3-57-100-22-99</t>
  </si>
  <si>
    <t>PC3-57-125-22-125</t>
  </si>
  <si>
    <t>PRICE=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</si>
  <si>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</si>
  <si>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</si>
  <si>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</si>
  <si>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</si>
  <si>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</si>
  <si>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</si>
  <si>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</si>
  <si>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</si>
  <si>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</si>
  <si>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</si>
  <si>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Assumed Savings Percentage</t>
  </si>
  <si>
    <t xml:space="preserve">Net Present </t>
  </si>
  <si>
    <t>Value</t>
  </si>
  <si>
    <t>Year 11</t>
  </si>
  <si>
    <t>Year 12</t>
  </si>
  <si>
    <t>Year 13</t>
  </si>
  <si>
    <t>Year 14</t>
  </si>
  <si>
    <t>Year 15</t>
  </si>
  <si>
    <t>1.  Estimated product life of 15 years.</t>
  </si>
  <si>
    <t>YR11</t>
  </si>
  <si>
    <t>YR12</t>
  </si>
  <si>
    <t>YR13</t>
  </si>
  <si>
    <t>YR14</t>
  </si>
  <si>
    <t>YR15</t>
  </si>
  <si>
    <t>Projected Cash Flow Calculator:</t>
  </si>
  <si>
    <t>Summary Results:</t>
  </si>
  <si>
    <t>With Rebate</t>
  </si>
  <si>
    <t xml:space="preserve">Rebate </t>
  </si>
  <si>
    <t xml:space="preserve">IRR% with Rebate </t>
  </si>
  <si>
    <t>SUMMARY RESULTS</t>
  </si>
  <si>
    <t>Horsepower</t>
  </si>
  <si>
    <t>Voltage</t>
  </si>
  <si>
    <t>Price per kWh</t>
  </si>
  <si>
    <t>Per Unit</t>
  </si>
  <si>
    <t>Total Project</t>
  </si>
  <si>
    <t>Units</t>
  </si>
  <si>
    <t>Power Efficiency Corporation</t>
  </si>
  <si>
    <t>Assumed Savings from Performance Controller</t>
  </si>
  <si>
    <t>System Details:</t>
  </si>
  <si>
    <t>Total selling price per unit</t>
  </si>
  <si>
    <t>Internal Rate of Return (IRR)</t>
  </si>
  <si>
    <t>Resulting Payback (years)</t>
  </si>
  <si>
    <t>$$ saved per year (at current kWh rate)</t>
  </si>
  <si>
    <t xml:space="preserve">    The following projections illustrate the estimated payback and Rate of Return for a given </t>
  </si>
  <si>
    <t xml:space="preserve">    motor based on duty cycle and energy cost as defined by the variables entered below. </t>
  </si>
  <si>
    <t>kW</t>
  </si>
  <si>
    <t>PEC Model Number</t>
  </si>
  <si>
    <t>kW/yr no controller</t>
  </si>
  <si>
    <t>kW/yr with controller</t>
  </si>
  <si>
    <t>kW saved/yr</t>
  </si>
  <si>
    <t>% Savings</t>
  </si>
  <si>
    <t>kW Savings</t>
  </si>
  <si>
    <t>Installation Cost</t>
  </si>
  <si>
    <t>Net Cost Of Project</t>
  </si>
  <si>
    <t>PC3-46-10-21-14</t>
  </si>
  <si>
    <t xml:space="preserve">PC3-46-15-21-21  </t>
  </si>
  <si>
    <t>Estimated kWh saved per year</t>
  </si>
  <si>
    <t>Estimated annual power cost increase (%)</t>
  </si>
  <si>
    <t>Estimated annual increase in power rate</t>
  </si>
  <si>
    <t>2. IRR calculations are based on annual power cost increase estimate</t>
  </si>
  <si>
    <t>3. Fields in red text are required entries</t>
  </si>
  <si>
    <t>PC3-20-5-E1-22</t>
  </si>
  <si>
    <t>PC3-46-5-E1-11</t>
  </si>
  <si>
    <t>4. Project $$ saving do not include demand charges, usages, etc. levied by power company</t>
  </si>
  <si>
    <t>Estimated kWh used without Power Genius</t>
  </si>
  <si>
    <t>Estimated Energy Cost Without Power Genius</t>
  </si>
  <si>
    <t>Estimated kWh used with Power Genius</t>
  </si>
  <si>
    <t>Estimated Energy Cost With Power Genius</t>
  </si>
  <si>
    <r>
      <t>CASHFLOW CALCULATION FOR THE POWER GENIUS</t>
    </r>
    <r>
      <rPr>
        <b/>
        <sz val="20"/>
        <color indexed="9"/>
        <rFont val="Arial"/>
        <family val="0"/>
      </rPr>
      <t>™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</si>
</sst>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  <numFmt numFmtId="168" formatCode="&quot;$&quot;#,##0"/>
    <numFmt numFmtId="169" formatCode="&quot;$&quot;#,##0.00"/>
    <numFmt numFmtId="170" formatCode="#,##0.000"/>
    <numFmt numFmtId="171" formatCode="0.000"/>
    <numFmt numFmtId="172" formatCode="&quot;$&quot;#,##0.000"/>
    <numFmt numFmtId="173" formatCode="&quot;$&quot;#,##0.00;[Red]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"/>
    <numFmt numFmtId="180" formatCode="0.0"/>
    <numFmt numFmtId="181" formatCode="mmmm\ d\,\ yyyy"/>
    <numFmt numFmtId="182" formatCode="_(&quot;$&quot;* #,##0.000_);_(&quot;$&quot;* \(#,##0.000\);_(&quot;$&quot;* &quot;-&quot;??_);_(@_)"/>
    <numFmt numFmtId="183" formatCode="&quot;$&quot;#,##0.000_);[Red]\(&quot;$&quot;#,##0.000\)"/>
    <numFmt numFmtId="184" formatCode="mmm\-yyyy"/>
    <numFmt numFmtId="185" formatCode="_(&quot;$&quot;* #,##0.0000_);_(&quot;$&quot;* \(#,##0.0000\);_(&quot;$&quot;* &quot;-&quot;??_);_(@_)"/>
    <numFmt numFmtId="186" formatCode="00000"/>
    <numFmt numFmtId="187" formatCode="_(* #,##0.0000_);_(* \(#,##0.0000\);_(* &quot;-&quot;????_);_(@_)"/>
    <numFmt numFmtId="188" formatCode="_(&quot;$&quot;* #,##0.00000_);_(&quot;$&quot;* \(#,##0.00000\);_(&quot;$&quot;* &quot;-&quot;??_);_(@_)"/>
    <numFmt numFmtId="189" formatCode="_(&quot;$&quot;* #,##0.000000_);_(&quot;$&quot;* \(#,##0.000000\);_(&quot;$&quot;* &quot;-&quot;??_);_(@_)"/>
    <numFmt numFmtId="190" formatCode="_(&quot;$&quot;* #,##0.0000000_);_(&quot;$&quot;* \(#,##0.0000000\);_(&quot;$&quot;* &quot;-&quot;??_);_(@_)"/>
    <numFmt numFmtId="191" formatCode="&quot;$&quot;#,##0.000_);\(&quot;$&quot;#,##0.000\)"/>
    <numFmt numFmtId="192" formatCode="&quot;$&quot;#,##0.0000_);\(&quot;$&quot;#,##0.0000\)"/>
    <numFmt numFmtId="193" formatCode="&quot;$&quot;#,##0.00000_);\(&quot;$&quot;#,##0.00000\)"/>
    <numFmt numFmtId="194" formatCode="0.00000"/>
    <numFmt numFmtId="195" formatCode="_(&quot;$&quot;* #,##0.00000000_);_(&quot;$&quot;* \(#,##0.00000000\);_(&quot;$&quot;* &quot;-&quot;??_);_(@_)"/>
    <numFmt numFmtId="196" formatCode="0.00000000"/>
    <numFmt numFmtId="197" formatCode="0.0000000"/>
    <numFmt numFmtId="198" formatCode="0.000000"/>
    <numFmt numFmtId="199" formatCode="&quot;$&quot;#,##0.0_);\(&quot;$&quot;#,##0.0\)"/>
    <numFmt numFmtId="200" formatCode="_(&quot;$&quot;* #,##0.000_);_(&quot;$&quot;* \(#,##0.000\);_(&quot;$&quot;* &quot;-&quot;???_);_(@_)"/>
    <numFmt numFmtId="201" formatCode="_(* #,##0.000_);_(* \(#,##0.000\);_(* &quot;-&quot;???_);_(@_)"/>
    <numFmt numFmtId="202" formatCode="_(&quot;$&quot;* #,##0.0000_);_(&quot;$&quot;* \(#,##0.0000\);_(&quot;$&quot;* &quot;-&quot;????_);_(@_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20"/>
      <color indexed="9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36"/>
      <color indexed="9"/>
      <name val="Arial"/>
      <family val="0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9" fontId="8" fillId="0" borderId="0" xfId="19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4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8" xfId="0" applyFont="1" applyFill="1" applyBorder="1" applyAlignment="1">
      <alignment/>
    </xf>
    <xf numFmtId="44" fontId="0" fillId="0" borderId="3" xfId="17" applyFont="1" applyBorder="1" applyAlignment="1">
      <alignment horizontal="center" vertical="center"/>
    </xf>
    <xf numFmtId="44" fontId="0" fillId="0" borderId="2" xfId="17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69" fontId="0" fillId="0" borderId="1" xfId="17" applyNumberFormat="1" applyFont="1" applyBorder="1" applyAlignment="1">
      <alignment horizontal="center" vertical="center"/>
    </xf>
    <xf numFmtId="169" fontId="0" fillId="0" borderId="2" xfId="17" applyNumberFormat="1" applyFont="1" applyBorder="1" applyAlignment="1">
      <alignment horizontal="center" vertical="center"/>
    </xf>
    <xf numFmtId="169" fontId="0" fillId="0" borderId="8" xfId="17" applyNumberFormat="1" applyFont="1" applyBorder="1" applyAlignment="1">
      <alignment horizontal="center" vertical="center"/>
    </xf>
    <xf numFmtId="180" fontId="0" fillId="0" borderId="1" xfId="17" applyNumberFormat="1" applyFont="1" applyBorder="1" applyAlignment="1">
      <alignment horizontal="center" vertical="center"/>
    </xf>
    <xf numFmtId="180" fontId="0" fillId="0" borderId="2" xfId="17" applyNumberFormat="1" applyFont="1" applyBorder="1" applyAlignment="1">
      <alignment horizontal="center" vertical="center"/>
    </xf>
    <xf numFmtId="9" fontId="0" fillId="0" borderId="1" xfId="19" applyFont="1" applyBorder="1" applyAlignment="1">
      <alignment horizontal="center" vertical="center"/>
    </xf>
    <xf numFmtId="9" fontId="0" fillId="0" borderId="2" xfId="19" applyFont="1" applyBorder="1" applyAlignment="1">
      <alignment horizontal="center" vertical="center"/>
    </xf>
    <xf numFmtId="9" fontId="0" fillId="0" borderId="8" xfId="19" applyFont="1" applyBorder="1" applyAlignment="1">
      <alignment horizontal="center" vertical="center"/>
    </xf>
    <xf numFmtId="37" fontId="0" fillId="0" borderId="1" xfId="19" applyNumberFormat="1" applyFont="1" applyBorder="1" applyAlignment="1">
      <alignment horizontal="center" vertical="center"/>
    </xf>
    <xf numFmtId="37" fontId="0" fillId="0" borderId="8" xfId="19" applyNumberFormat="1" applyFont="1" applyBorder="1" applyAlignment="1">
      <alignment horizontal="center" vertical="center"/>
    </xf>
    <xf numFmtId="9" fontId="0" fillId="0" borderId="5" xfId="19" applyFont="1" applyBorder="1" applyAlignment="1">
      <alignment horizontal="center" vertical="center"/>
    </xf>
    <xf numFmtId="9" fontId="0" fillId="0" borderId="9" xfId="19" applyFont="1" applyBorder="1" applyAlignment="1">
      <alignment horizontal="center" vertical="center"/>
    </xf>
    <xf numFmtId="43" fontId="0" fillId="3" borderId="1" xfId="15" applyFill="1" applyBorder="1" applyAlignment="1">
      <alignment/>
    </xf>
    <xf numFmtId="43" fontId="0" fillId="3" borderId="0" xfId="15" applyFill="1" applyBorder="1" applyAlignment="1">
      <alignment/>
    </xf>
    <xf numFmtId="43" fontId="9" fillId="3" borderId="1" xfId="15" applyFont="1" applyFill="1" applyBorder="1" applyAlignment="1">
      <alignment/>
    </xf>
    <xf numFmtId="43" fontId="0" fillId="3" borderId="1" xfId="15" applyFont="1" applyFill="1" applyBorder="1" applyAlignment="1">
      <alignment/>
    </xf>
    <xf numFmtId="43" fontId="9" fillId="3" borderId="0" xfId="15" applyFont="1" applyFill="1" applyBorder="1" applyAlignment="1">
      <alignment/>
    </xf>
    <xf numFmtId="43" fontId="0" fillId="3" borderId="0" xfId="15" applyFont="1" applyFill="1" applyBorder="1" applyAlignment="1">
      <alignment/>
    </xf>
    <xf numFmtId="43" fontId="13" fillId="3" borderId="0" xfId="15" applyFont="1" applyFill="1" applyBorder="1" applyAlignment="1">
      <alignment/>
    </xf>
    <xf numFmtId="1" fontId="1" fillId="0" borderId="2" xfId="0" applyNumberFormat="1" applyFont="1" applyBorder="1" applyAlignment="1">
      <alignment horizontal="center"/>
    </xf>
    <xf numFmtId="5" fontId="1" fillId="0" borderId="2" xfId="15" applyNumberFormat="1" applyFont="1" applyBorder="1" applyAlignment="1">
      <alignment horizontal="center"/>
    </xf>
    <xf numFmtId="43" fontId="0" fillId="4" borderId="0" xfId="15" applyFill="1" applyAlignment="1">
      <alignment/>
    </xf>
    <xf numFmtId="43" fontId="14" fillId="0" borderId="1" xfId="15" applyFont="1" applyBorder="1" applyAlignment="1">
      <alignment/>
    </xf>
    <xf numFmtId="43" fontId="7" fillId="0" borderId="0" xfId="15" applyFont="1" applyBorder="1" applyAlignment="1">
      <alignment/>
    </xf>
    <xf numFmtId="43" fontId="7" fillId="0" borderId="0" xfId="15" applyFont="1" applyFill="1" applyBorder="1" applyAlignment="1">
      <alignment/>
    </xf>
    <xf numFmtId="43" fontId="7" fillId="0" borderId="10" xfId="15" applyFont="1" applyBorder="1" applyAlignment="1">
      <alignment horizontal="center"/>
    </xf>
    <xf numFmtId="43" fontId="7" fillId="0" borderId="10" xfId="15" applyFont="1" applyFill="1" applyBorder="1" applyAlignment="1">
      <alignment horizontal="center"/>
    </xf>
    <xf numFmtId="43" fontId="7" fillId="0" borderId="1" xfId="15" applyFont="1" applyBorder="1" applyAlignment="1">
      <alignment/>
    </xf>
    <xf numFmtId="43" fontId="7" fillId="0" borderId="10" xfId="15" applyFont="1" applyBorder="1" applyAlignment="1">
      <alignment/>
    </xf>
    <xf numFmtId="43" fontId="7" fillId="0" borderId="11" xfId="15" applyFont="1" applyBorder="1" applyAlignment="1">
      <alignment/>
    </xf>
    <xf numFmtId="43" fontId="7" fillId="0" borderId="11" xfId="15" applyFont="1" applyFill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12" xfId="15" applyFont="1" applyBorder="1" applyAlignment="1">
      <alignment/>
    </xf>
    <xf numFmtId="8" fontId="7" fillId="0" borderId="11" xfId="15" applyNumberFormat="1" applyFont="1" applyBorder="1" applyAlignment="1">
      <alignment/>
    </xf>
    <xf numFmtId="8" fontId="7" fillId="0" borderId="0" xfId="15" applyNumberFormat="1" applyFont="1" applyBorder="1" applyAlignment="1">
      <alignment/>
    </xf>
    <xf numFmtId="43" fontId="13" fillId="5" borderId="0" xfId="15" applyFont="1" applyFill="1" applyBorder="1" applyAlignment="1">
      <alignment/>
    </xf>
    <xf numFmtId="43" fontId="13" fillId="5" borderId="0" xfId="15" applyFont="1" applyFill="1" applyBorder="1" applyAlignment="1">
      <alignment horizontal="center"/>
    </xf>
    <xf numFmtId="43" fontId="13" fillId="5" borderId="0" xfId="15" applyFont="1" applyFill="1" applyBorder="1" applyAlignment="1">
      <alignment/>
    </xf>
    <xf numFmtId="43" fontId="0" fillId="5" borderId="10" xfId="15" applyFill="1" applyBorder="1" applyAlignment="1">
      <alignment/>
    </xf>
    <xf numFmtId="43" fontId="0" fillId="5" borderId="13" xfId="15" applyFill="1" applyBorder="1" applyAlignment="1">
      <alignment/>
    </xf>
    <xf numFmtId="43" fontId="0" fillId="5" borderId="12" xfId="15" applyFill="1" applyBorder="1" applyAlignment="1">
      <alignment/>
    </xf>
    <xf numFmtId="43" fontId="0" fillId="5" borderId="5" xfId="15" applyFill="1" applyBorder="1" applyAlignment="1">
      <alignment/>
    </xf>
    <xf numFmtId="165" fontId="17" fillId="3" borderId="2" xfId="15" applyNumberFormat="1" applyFont="1" applyFill="1" applyBorder="1" applyAlignment="1" applyProtection="1">
      <alignment/>
      <protection locked="0"/>
    </xf>
    <xf numFmtId="44" fontId="17" fillId="3" borderId="2" xfId="17" applyFont="1" applyFill="1" applyBorder="1" applyAlignment="1" applyProtection="1">
      <alignment/>
      <protection locked="0"/>
    </xf>
    <xf numFmtId="43" fontId="9" fillId="3" borderId="2" xfId="15" applyFont="1" applyFill="1" applyBorder="1" applyAlignment="1">
      <alignment/>
    </xf>
    <xf numFmtId="43" fontId="0" fillId="3" borderId="14" xfId="15" applyFill="1" applyBorder="1" applyAlignment="1">
      <alignment/>
    </xf>
    <xf numFmtId="43" fontId="9" fillId="3" borderId="15" xfId="15" applyFont="1" applyFill="1" applyBorder="1" applyAlignment="1">
      <alignment/>
    </xf>
    <xf numFmtId="43" fontId="9" fillId="3" borderId="14" xfId="15" applyFont="1" applyFill="1" applyBorder="1" applyAlignment="1">
      <alignment/>
    </xf>
    <xf numFmtId="43" fontId="9" fillId="3" borderId="15" xfId="15" applyFont="1" applyFill="1" applyBorder="1" applyAlignment="1">
      <alignment/>
    </xf>
    <xf numFmtId="43" fontId="0" fillId="3" borderId="16" xfId="15" applyFill="1" applyBorder="1" applyAlignment="1">
      <alignment/>
    </xf>
    <xf numFmtId="43" fontId="9" fillId="3" borderId="16" xfId="15" applyFont="1" applyFill="1" applyBorder="1" applyAlignment="1">
      <alignment/>
    </xf>
    <xf numFmtId="43" fontId="16" fillId="3" borderId="15" xfId="15" applyFont="1" applyFill="1" applyBorder="1" applyAlignment="1">
      <alignment/>
    </xf>
    <xf numFmtId="43" fontId="13" fillId="3" borderId="16" xfId="15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9" fontId="1" fillId="0" borderId="2" xfId="0" applyNumberFormat="1" applyFont="1" applyBorder="1" applyAlignment="1">
      <alignment horizontal="center"/>
    </xf>
    <xf numFmtId="39" fontId="0" fillId="0" borderId="3" xfId="17" applyNumberFormat="1" applyFont="1" applyBorder="1" applyAlignment="1">
      <alignment horizontal="center" vertical="center"/>
    </xf>
    <xf numFmtId="0" fontId="0" fillId="3" borderId="0" xfId="0" applyFill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" fontId="0" fillId="0" borderId="4" xfId="19" applyNumberFormat="1" applyFont="1" applyBorder="1" applyAlignment="1">
      <alignment horizontal="center" vertical="center"/>
    </xf>
    <xf numFmtId="180" fontId="17" fillId="3" borderId="2" xfId="15" applyNumberFormat="1" applyFont="1" applyFill="1" applyBorder="1" applyAlignment="1" applyProtection="1">
      <alignment/>
      <protection locked="0"/>
    </xf>
    <xf numFmtId="180" fontId="1" fillId="0" borderId="2" xfId="0" applyNumberFormat="1" applyFont="1" applyBorder="1" applyAlignment="1">
      <alignment horizontal="center"/>
    </xf>
    <xf numFmtId="10" fontId="17" fillId="3" borderId="2" xfId="19" applyNumberFormat="1" applyFont="1" applyFill="1" applyBorder="1" applyAlignment="1" applyProtection="1">
      <alignment/>
      <protection locked="0"/>
    </xf>
    <xf numFmtId="10" fontId="1" fillId="0" borderId="17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 vertical="center"/>
    </xf>
    <xf numFmtId="37" fontId="3" fillId="3" borderId="2" xfId="15" applyNumberFormat="1" applyFont="1" applyFill="1" applyBorder="1" applyAlignment="1">
      <alignment/>
    </xf>
    <xf numFmtId="7" fontId="3" fillId="3" borderId="2" xfId="15" applyNumberFormat="1" applyFont="1" applyFill="1" applyBorder="1" applyAlignment="1">
      <alignment/>
    </xf>
    <xf numFmtId="43" fontId="3" fillId="3" borderId="2" xfId="15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43" fontId="1" fillId="3" borderId="2" xfId="15" applyFont="1" applyFill="1" applyBorder="1" applyAlignment="1">
      <alignment/>
    </xf>
    <xf numFmtId="10" fontId="3" fillId="3" borderId="2" xfId="15" applyNumberFormat="1" applyFont="1" applyFill="1" applyBorder="1" applyAlignment="1">
      <alignment/>
    </xf>
    <xf numFmtId="44" fontId="1" fillId="0" borderId="2" xfId="15" applyNumberFormat="1" applyFont="1" applyBorder="1" applyAlignment="1">
      <alignment horizontal="center"/>
    </xf>
    <xf numFmtId="165" fontId="3" fillId="3" borderId="2" xfId="15" applyNumberFormat="1" applyFont="1" applyFill="1" applyBorder="1" applyAlignment="1">
      <alignment/>
    </xf>
    <xf numFmtId="44" fontId="3" fillId="3" borderId="2" xfId="17" applyFont="1" applyFill="1" applyBorder="1" applyAlignment="1">
      <alignment/>
    </xf>
    <xf numFmtId="43" fontId="1" fillId="3" borderId="0" xfId="15" applyFont="1" applyFill="1" applyBorder="1" applyAlignment="1">
      <alignment/>
    </xf>
    <xf numFmtId="202" fontId="17" fillId="3" borderId="2" xfId="17" applyNumberFormat="1" applyFont="1" applyFill="1" applyBorder="1" applyAlignment="1" applyProtection="1">
      <alignment/>
      <protection locked="0"/>
    </xf>
    <xf numFmtId="202" fontId="3" fillId="3" borderId="2" xfId="17" applyNumberFormat="1" applyFont="1" applyFill="1" applyBorder="1" applyAlignment="1">
      <alignment/>
    </xf>
    <xf numFmtId="10" fontId="3" fillId="3" borderId="2" xfId="19" applyNumberFormat="1" applyFont="1" applyFill="1" applyBorder="1" applyAlignment="1">
      <alignment/>
    </xf>
    <xf numFmtId="44" fontId="18" fillId="3" borderId="2" xfId="17" applyNumberFormat="1" applyFont="1" applyFill="1" applyBorder="1" applyAlignment="1" applyProtection="1">
      <alignment/>
      <protection/>
    </xf>
    <xf numFmtId="43" fontId="0" fillId="3" borderId="8" xfId="15" applyFill="1" applyBorder="1" applyAlignment="1">
      <alignment/>
    </xf>
    <xf numFmtId="43" fontId="0" fillId="5" borderId="18" xfId="15" applyFill="1" applyBorder="1" applyAlignment="1">
      <alignment/>
    </xf>
    <xf numFmtId="43" fontId="0" fillId="5" borderId="9" xfId="15" applyFill="1" applyBorder="1" applyAlignment="1">
      <alignment/>
    </xf>
    <xf numFmtId="0" fontId="0" fillId="2" borderId="0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43" fontId="14" fillId="2" borderId="0" xfId="15" applyFont="1" applyFill="1" applyBorder="1" applyAlignment="1">
      <alignment/>
    </xf>
    <xf numFmtId="43" fontId="7" fillId="2" borderId="0" xfId="15" applyFont="1" applyFill="1" applyBorder="1" applyAlignment="1">
      <alignment/>
    </xf>
    <xf numFmtId="43" fontId="7" fillId="2" borderId="0" xfId="15" applyFont="1" applyFill="1" applyBorder="1" applyAlignment="1">
      <alignment horizontal="center"/>
    </xf>
    <xf numFmtId="8" fontId="7" fillId="2" borderId="0" xfId="15" applyNumberFormat="1" applyFont="1" applyFill="1" applyBorder="1" applyAlignment="1">
      <alignment/>
    </xf>
    <xf numFmtId="9" fontId="8" fillId="2" borderId="0" xfId="19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43" fontId="3" fillId="3" borderId="2" xfId="17" applyNumberFormat="1" applyFont="1" applyFill="1" applyBorder="1" applyAlignment="1">
      <alignment/>
    </xf>
    <xf numFmtId="180" fontId="3" fillId="3" borderId="2" xfId="15" applyNumberFormat="1" applyFont="1" applyFill="1" applyBorder="1" applyAlignment="1">
      <alignment/>
    </xf>
    <xf numFmtId="43" fontId="3" fillId="3" borderId="2" xfId="15" applyFont="1" applyFill="1" applyBorder="1" applyAlignment="1">
      <alignment horizontal="center"/>
    </xf>
    <xf numFmtId="7" fontId="3" fillId="3" borderId="2" xfId="15" applyNumberFormat="1" applyFont="1" applyFill="1" applyBorder="1" applyAlignment="1">
      <alignment horizontal="right"/>
    </xf>
    <xf numFmtId="43" fontId="3" fillId="3" borderId="2" xfId="15" applyFont="1" applyFill="1" applyBorder="1" applyAlignment="1">
      <alignment horizontal="right"/>
    </xf>
    <xf numFmtId="37" fontId="3" fillId="3" borderId="2" xfId="15" applyNumberFormat="1" applyFont="1" applyFill="1" applyBorder="1" applyAlignment="1">
      <alignment horizontal="right"/>
    </xf>
    <xf numFmtId="10" fontId="3" fillId="3" borderId="2" xfId="15" applyNumberFormat="1" applyFont="1" applyFill="1" applyBorder="1" applyAlignment="1">
      <alignment horizontal="right"/>
    </xf>
    <xf numFmtId="164" fontId="3" fillId="3" borderId="2" xfId="15" applyNumberFormat="1" applyFont="1" applyFill="1" applyBorder="1" applyAlignment="1">
      <alignment horizontal="right"/>
    </xf>
    <xf numFmtId="0" fontId="5" fillId="5" borderId="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43" fontId="15" fillId="5" borderId="13" xfId="15" applyFont="1" applyFill="1" applyBorder="1" applyAlignment="1">
      <alignment horizontal="center"/>
    </xf>
    <xf numFmtId="43" fontId="15" fillId="5" borderId="12" xfId="15" applyFont="1" applyFill="1" applyBorder="1" applyAlignment="1">
      <alignment horizontal="center"/>
    </xf>
    <xf numFmtId="43" fontId="15" fillId="5" borderId="18" xfId="15" applyFont="1" applyFill="1" applyBorder="1" applyAlignment="1">
      <alignment horizontal="center"/>
    </xf>
    <xf numFmtId="43" fontId="3" fillId="3" borderId="15" xfId="15" applyFont="1" applyFill="1" applyBorder="1" applyAlignment="1">
      <alignment horizontal="center"/>
    </xf>
    <xf numFmtId="43" fontId="3" fillId="3" borderId="16" xfId="15" applyFont="1" applyFill="1" applyBorder="1" applyAlignment="1">
      <alignment horizontal="center"/>
    </xf>
    <xf numFmtId="43" fontId="3" fillId="3" borderId="14" xfId="15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9" fontId="12" fillId="5" borderId="3" xfId="0" applyNumberFormat="1" applyFont="1" applyFill="1" applyBorder="1" applyAlignment="1">
      <alignment horizontal="center" wrapText="1"/>
    </xf>
    <xf numFmtId="9" fontId="12" fillId="5" borderId="17" xfId="0" applyNumberFormat="1" applyFont="1" applyFill="1" applyBorder="1" applyAlignment="1">
      <alignment horizontal="center" wrapText="1"/>
    </xf>
    <xf numFmtId="44" fontId="12" fillId="5" borderId="15" xfId="17" applyFont="1" applyFill="1" applyBorder="1" applyAlignment="1">
      <alignment horizontal="center" vertical="center"/>
    </xf>
    <xf numFmtId="44" fontId="12" fillId="5" borderId="16" xfId="17" applyFont="1" applyFill="1" applyBorder="1" applyAlignment="1">
      <alignment horizontal="center" vertical="center"/>
    </xf>
    <xf numFmtId="44" fontId="12" fillId="5" borderId="14" xfId="17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39"/>
  <sheetViews>
    <sheetView tabSelected="1" zoomScale="75" zoomScaleNormal="75" zoomScaleSheetLayoutView="65" workbookViewId="0" topLeftCell="A1">
      <selection activeCell="E21" sqref="E21"/>
    </sheetView>
  </sheetViews>
  <sheetFormatPr defaultColWidth="9.140625" defaultRowHeight="12.75"/>
  <cols>
    <col min="1" max="1" width="3.57421875" style="67" customWidth="1"/>
    <col min="2" max="2" width="37.57421875" style="67" customWidth="1"/>
    <col min="3" max="3" width="11.57421875" style="67" bestFit="1" customWidth="1"/>
    <col min="4" max="4" width="10.140625" style="67" bestFit="1" customWidth="1"/>
    <col min="5" max="5" width="17.7109375" style="67" bestFit="1" customWidth="1"/>
    <col min="6" max="6" width="10.140625" style="67" bestFit="1" customWidth="1"/>
    <col min="7" max="7" width="25.7109375" style="67" bestFit="1" customWidth="1"/>
    <col min="8" max="8" width="10.140625" style="67" bestFit="1" customWidth="1"/>
    <col min="9" max="9" width="11.57421875" style="67" bestFit="1" customWidth="1"/>
    <col min="10" max="10" width="12.7109375" style="67" bestFit="1" customWidth="1"/>
    <col min="11" max="11" width="10.421875" style="67" bestFit="1" customWidth="1"/>
    <col min="12" max="12" width="1.57421875" style="67" customWidth="1"/>
    <col min="13" max="16384" width="9.140625" style="67" customWidth="1"/>
  </cols>
  <sheetData>
    <row r="1" spans="1:12" ht="44.25">
      <c r="A1" s="148" t="s">
        <v>113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7" s="3" customFormat="1" ht="46.5" customHeight="1">
      <c r="A2" s="145" t="s">
        <v>145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</row>
    <row r="3" spans="1:12" ht="12.7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125"/>
    </row>
    <row r="4" spans="1:12" ht="18">
      <c r="A4" s="60" t="s">
        <v>120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125"/>
    </row>
    <row r="5" spans="1:12" ht="18">
      <c r="A5" s="60" t="s">
        <v>121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125"/>
    </row>
    <row r="6" spans="1:12" ht="12.75">
      <c r="A6" s="61"/>
      <c r="B6" s="59"/>
      <c r="C6" s="59"/>
      <c r="D6" s="59"/>
      <c r="E6" s="59"/>
      <c r="F6" s="59"/>
      <c r="G6" s="59"/>
      <c r="H6" s="59"/>
      <c r="I6" s="59"/>
      <c r="J6" s="59"/>
      <c r="K6" s="59"/>
      <c r="L6" s="125"/>
    </row>
    <row r="7" spans="1:12" ht="23.25">
      <c r="A7" s="58"/>
      <c r="B7" s="81" t="s">
        <v>12</v>
      </c>
      <c r="C7" s="59"/>
      <c r="D7" s="59"/>
      <c r="E7" s="59"/>
      <c r="F7" s="59"/>
      <c r="G7" s="59"/>
      <c r="H7" s="59"/>
      <c r="I7" s="59"/>
      <c r="J7" s="59"/>
      <c r="K7" s="59"/>
      <c r="L7" s="125"/>
    </row>
    <row r="8" spans="1:12" ht="18">
      <c r="A8" s="58"/>
      <c r="B8" s="62" t="s">
        <v>95</v>
      </c>
      <c r="C8" s="59"/>
      <c r="D8" s="59"/>
      <c r="E8" s="59"/>
      <c r="F8" s="59"/>
      <c r="G8" s="59"/>
      <c r="H8" s="59"/>
      <c r="I8" s="59"/>
      <c r="J8" s="59"/>
      <c r="K8" s="59"/>
      <c r="L8" s="125"/>
    </row>
    <row r="9" spans="1:12" ht="18">
      <c r="A9" s="58"/>
      <c r="B9" s="62" t="s">
        <v>136</v>
      </c>
      <c r="C9" s="59"/>
      <c r="D9" s="59"/>
      <c r="E9" s="59"/>
      <c r="F9" s="59"/>
      <c r="G9" s="59"/>
      <c r="H9" s="59"/>
      <c r="I9" s="59"/>
      <c r="J9" s="59"/>
      <c r="K9" s="59"/>
      <c r="L9" s="125"/>
    </row>
    <row r="10" spans="1:12" ht="18">
      <c r="A10" s="58"/>
      <c r="B10" s="62" t="s">
        <v>137</v>
      </c>
      <c r="C10" s="59"/>
      <c r="D10" s="59"/>
      <c r="E10" s="59"/>
      <c r="F10" s="59"/>
      <c r="G10" s="59"/>
      <c r="H10" s="59"/>
      <c r="I10" s="59"/>
      <c r="J10" s="59"/>
      <c r="K10" s="59"/>
      <c r="L10" s="125"/>
    </row>
    <row r="11" spans="1:12" ht="18">
      <c r="A11" s="58"/>
      <c r="B11" s="62" t="s">
        <v>140</v>
      </c>
      <c r="C11" s="59"/>
      <c r="D11" s="59"/>
      <c r="E11" s="59"/>
      <c r="F11" s="59"/>
      <c r="G11" s="59"/>
      <c r="H11" s="59"/>
      <c r="I11" s="59"/>
      <c r="J11" s="59"/>
      <c r="K11" s="59"/>
      <c r="L11" s="125"/>
    </row>
    <row r="12" spans="1:12" ht="12.75">
      <c r="A12" s="58"/>
      <c r="B12" s="63"/>
      <c r="C12" s="59"/>
      <c r="D12" s="59"/>
      <c r="E12" s="59"/>
      <c r="F12" s="59"/>
      <c r="G12" s="59"/>
      <c r="H12" s="59"/>
      <c r="I12" s="59"/>
      <c r="J12" s="59"/>
      <c r="K12" s="59"/>
      <c r="L12" s="125"/>
    </row>
    <row r="13" spans="1:12" ht="23.25">
      <c r="A13" s="58"/>
      <c r="B13" s="81" t="s">
        <v>115</v>
      </c>
      <c r="C13" s="59"/>
      <c r="D13" s="59"/>
      <c r="E13" s="82" t="s">
        <v>110</v>
      </c>
      <c r="F13" s="59"/>
      <c r="G13" s="82" t="s">
        <v>111</v>
      </c>
      <c r="H13" s="59"/>
      <c r="I13" s="59"/>
      <c r="J13" s="59"/>
      <c r="K13" s="59"/>
      <c r="L13" s="125"/>
    </row>
    <row r="14" spans="1:12" ht="18">
      <c r="A14" s="58"/>
      <c r="B14" s="94" t="s">
        <v>107</v>
      </c>
      <c r="C14" s="95"/>
      <c r="D14" s="91"/>
      <c r="E14" s="106">
        <v>5</v>
      </c>
      <c r="F14" s="115"/>
      <c r="G14" s="138">
        <f>E14*G15</f>
        <v>10</v>
      </c>
      <c r="H14" s="59"/>
      <c r="I14" s="59"/>
      <c r="J14" s="59"/>
      <c r="K14" s="59"/>
      <c r="L14" s="125"/>
    </row>
    <row r="15" spans="1:12" ht="18">
      <c r="A15" s="58"/>
      <c r="B15" s="94" t="s">
        <v>112</v>
      </c>
      <c r="C15" s="95"/>
      <c r="D15" s="91"/>
      <c r="E15" s="88">
        <v>1</v>
      </c>
      <c r="F15" s="115"/>
      <c r="G15" s="88">
        <v>2</v>
      </c>
      <c r="H15" s="59"/>
      <c r="I15" s="59"/>
      <c r="J15" s="59"/>
      <c r="K15" s="59"/>
      <c r="L15" s="125"/>
    </row>
    <row r="16" spans="1:12" ht="18">
      <c r="A16" s="58"/>
      <c r="B16" s="94" t="s">
        <v>108</v>
      </c>
      <c r="C16" s="95"/>
      <c r="D16" s="91"/>
      <c r="E16" s="88">
        <v>460</v>
      </c>
      <c r="F16" s="115"/>
      <c r="G16" s="118">
        <f>E16</f>
        <v>460</v>
      </c>
      <c r="H16" s="59"/>
      <c r="I16" s="59"/>
      <c r="J16" s="59"/>
      <c r="K16" s="59"/>
      <c r="L16" s="125"/>
    </row>
    <row r="17" spans="1:12" ht="18">
      <c r="A17" s="58"/>
      <c r="B17" s="94" t="s">
        <v>17</v>
      </c>
      <c r="C17" s="95"/>
      <c r="D17" s="91"/>
      <c r="E17" s="106">
        <v>11</v>
      </c>
      <c r="F17" s="115"/>
      <c r="G17" s="138">
        <f>E17</f>
        <v>11</v>
      </c>
      <c r="H17" s="59"/>
      <c r="I17" s="59"/>
      <c r="J17" s="59"/>
      <c r="K17" s="59"/>
      <c r="L17" s="125"/>
    </row>
    <row r="18" spans="1:12" ht="18">
      <c r="A18" s="58"/>
      <c r="B18" s="94" t="s">
        <v>18</v>
      </c>
      <c r="C18" s="95"/>
      <c r="D18" s="91"/>
      <c r="E18" s="106">
        <v>6</v>
      </c>
      <c r="F18" s="115"/>
      <c r="G18" s="138">
        <f>E18</f>
        <v>6</v>
      </c>
      <c r="H18" s="59"/>
      <c r="I18" s="59"/>
      <c r="J18" s="59"/>
      <c r="K18" s="59"/>
      <c r="L18" s="125"/>
    </row>
    <row r="19" spans="1:12" ht="18">
      <c r="A19" s="58"/>
      <c r="B19" s="94" t="s">
        <v>109</v>
      </c>
      <c r="C19" s="95"/>
      <c r="D19" s="91"/>
      <c r="E19" s="121">
        <v>0.04779</v>
      </c>
      <c r="F19" s="115"/>
      <c r="G19" s="122">
        <f>E19</f>
        <v>0.04779</v>
      </c>
      <c r="H19" s="59"/>
      <c r="I19" s="59"/>
      <c r="J19" s="59"/>
      <c r="K19" s="59"/>
      <c r="L19" s="125"/>
    </row>
    <row r="20" spans="1:12" ht="18">
      <c r="A20" s="58"/>
      <c r="B20" s="92" t="s">
        <v>116</v>
      </c>
      <c r="C20" s="95"/>
      <c r="D20" s="91"/>
      <c r="E20" s="89">
        <v>1350</v>
      </c>
      <c r="F20" s="115"/>
      <c r="G20" s="119">
        <f>E20*$G$15</f>
        <v>2700</v>
      </c>
      <c r="H20" s="59"/>
      <c r="I20" s="59"/>
      <c r="J20" s="59"/>
      <c r="K20" s="59"/>
      <c r="L20" s="125"/>
    </row>
    <row r="21" spans="1:12" ht="18">
      <c r="A21" s="58"/>
      <c r="B21" s="94" t="s">
        <v>129</v>
      </c>
      <c r="C21" s="95"/>
      <c r="D21" s="91"/>
      <c r="E21" s="89">
        <v>0</v>
      </c>
      <c r="F21" s="115"/>
      <c r="G21" s="119">
        <f>E21*$G$15</f>
        <v>0</v>
      </c>
      <c r="H21" s="59"/>
      <c r="I21" s="59"/>
      <c r="J21" s="59"/>
      <c r="K21" s="59"/>
      <c r="L21" s="125"/>
    </row>
    <row r="22" spans="1:12" ht="18">
      <c r="A22" s="58"/>
      <c r="B22" s="92" t="s">
        <v>130</v>
      </c>
      <c r="C22" s="96"/>
      <c r="D22" s="93"/>
      <c r="E22" s="124">
        <f>E20+E21</f>
        <v>1350</v>
      </c>
      <c r="F22" s="115"/>
      <c r="G22" s="137">
        <f>E22*$G$15</f>
        <v>2700</v>
      </c>
      <c r="H22" s="59"/>
      <c r="I22" s="59"/>
      <c r="J22" s="59"/>
      <c r="K22" s="59"/>
      <c r="L22" s="125"/>
    </row>
    <row r="23" spans="1:12" ht="18">
      <c r="A23" s="58"/>
      <c r="B23" s="90" t="s">
        <v>114</v>
      </c>
      <c r="C23" s="90"/>
      <c r="D23" s="90"/>
      <c r="E23" s="108">
        <v>0.5</v>
      </c>
      <c r="F23" s="115"/>
      <c r="G23" s="123">
        <f>E23</f>
        <v>0.5</v>
      </c>
      <c r="H23" s="59"/>
      <c r="I23" s="59"/>
      <c r="J23" s="59"/>
      <c r="K23" s="59"/>
      <c r="L23" s="125"/>
    </row>
    <row r="24" spans="1:12" ht="18">
      <c r="A24" s="58"/>
      <c r="B24" s="92" t="s">
        <v>134</v>
      </c>
      <c r="C24" s="96"/>
      <c r="D24" s="93"/>
      <c r="E24" s="108">
        <v>0.05</v>
      </c>
      <c r="F24" s="115"/>
      <c r="G24" s="123">
        <f>E24</f>
        <v>0.05</v>
      </c>
      <c r="H24" s="59"/>
      <c r="I24" s="59"/>
      <c r="J24" s="59"/>
      <c r="K24" s="59"/>
      <c r="L24" s="125"/>
    </row>
    <row r="25" spans="1:12" ht="12.75">
      <c r="A25" s="58"/>
      <c r="B25" s="63"/>
      <c r="C25" s="59"/>
      <c r="D25" s="59"/>
      <c r="E25" s="120"/>
      <c r="F25" s="120"/>
      <c r="G25" s="120"/>
      <c r="H25" s="59"/>
      <c r="I25" s="59"/>
      <c r="J25" s="59"/>
      <c r="K25" s="59"/>
      <c r="L25" s="125"/>
    </row>
    <row r="26" spans="1:12" ht="23.25">
      <c r="A26" s="58"/>
      <c r="B26" s="83" t="s">
        <v>102</v>
      </c>
      <c r="C26" s="64"/>
      <c r="D26" s="59"/>
      <c r="E26" s="120"/>
      <c r="F26" s="120"/>
      <c r="G26" s="120"/>
      <c r="H26" s="59"/>
      <c r="I26" s="59"/>
      <c r="J26" s="59"/>
      <c r="K26" s="59"/>
      <c r="L26" s="125"/>
    </row>
    <row r="27" spans="1:12" ht="18" customHeight="1">
      <c r="A27" s="58"/>
      <c r="B27" s="97" t="s">
        <v>123</v>
      </c>
      <c r="C27" s="98"/>
      <c r="D27" s="91"/>
      <c r="E27" s="151" t="str">
        <f>INDEX!M23</f>
        <v>PC3-46-5-E1-11</v>
      </c>
      <c r="F27" s="152"/>
      <c r="G27" s="153"/>
      <c r="H27" s="59"/>
      <c r="I27" s="59"/>
      <c r="J27" s="59"/>
      <c r="K27" s="59"/>
      <c r="L27" s="125"/>
    </row>
    <row r="28" spans="1:12" ht="18" customHeight="1">
      <c r="A28" s="58"/>
      <c r="B28" s="97" t="s">
        <v>141</v>
      </c>
      <c r="C28" s="98"/>
      <c r="D28" s="91"/>
      <c r="E28" s="139">
        <f>E32/E23</f>
        <v>3072.0375628799998</v>
      </c>
      <c r="F28" s="139"/>
      <c r="G28" s="141">
        <f>E28*$G$15</f>
        <v>6144.0751257599995</v>
      </c>
      <c r="H28" s="59"/>
      <c r="I28" s="59"/>
      <c r="J28" s="59"/>
      <c r="K28" s="59"/>
      <c r="L28" s="125"/>
    </row>
    <row r="29" spans="1:12" ht="18" customHeight="1">
      <c r="A29" s="58"/>
      <c r="B29" s="97" t="s">
        <v>142</v>
      </c>
      <c r="C29" s="98"/>
      <c r="D29" s="91"/>
      <c r="E29" s="140">
        <f>E28*E19</f>
        <v>146.8126751300352</v>
      </c>
      <c r="F29" s="139"/>
      <c r="G29" s="140">
        <f>E29*$G$15</f>
        <v>293.6253502600704</v>
      </c>
      <c r="H29" s="59"/>
      <c r="I29" s="59"/>
      <c r="J29" s="59"/>
      <c r="K29" s="59"/>
      <c r="L29" s="125"/>
    </row>
    <row r="30" spans="1:12" ht="18" customHeight="1">
      <c r="A30" s="58"/>
      <c r="B30" s="97" t="s">
        <v>143</v>
      </c>
      <c r="C30" s="98"/>
      <c r="D30" s="91"/>
      <c r="E30" s="139">
        <f>E28-E32</f>
        <v>1536.0187814399999</v>
      </c>
      <c r="F30" s="139"/>
      <c r="G30" s="141">
        <f>E30*$G$15</f>
        <v>3072.0375628799998</v>
      </c>
      <c r="H30" s="59"/>
      <c r="I30" s="59"/>
      <c r="J30" s="59"/>
      <c r="K30" s="59"/>
      <c r="L30" s="125"/>
    </row>
    <row r="31" spans="1:12" ht="18" customHeight="1">
      <c r="A31" s="58"/>
      <c r="B31" s="97" t="s">
        <v>144</v>
      </c>
      <c r="C31" s="98"/>
      <c r="D31" s="91"/>
      <c r="E31" s="140">
        <f>E30*E19</f>
        <v>73.4063375650176</v>
      </c>
      <c r="F31" s="139"/>
      <c r="G31" s="140">
        <f>E31*$G$15</f>
        <v>146.8126751300352</v>
      </c>
      <c r="H31" s="59"/>
      <c r="I31" s="59"/>
      <c r="J31" s="59"/>
      <c r="K31" s="59"/>
      <c r="L31" s="125"/>
    </row>
    <row r="32" spans="1:12" ht="18" customHeight="1">
      <c r="A32" s="58"/>
      <c r="B32" s="97" t="s">
        <v>133</v>
      </c>
      <c r="C32" s="98"/>
      <c r="D32" s="91"/>
      <c r="E32" s="111">
        <f>INDEX!L28</f>
        <v>1536.0187814399999</v>
      </c>
      <c r="F32" s="111"/>
      <c r="G32" s="142">
        <f>E32*$G$15</f>
        <v>3072.0375628799998</v>
      </c>
      <c r="H32" s="59"/>
      <c r="I32" s="59"/>
      <c r="J32" s="59"/>
      <c r="K32" s="59"/>
      <c r="L32" s="125"/>
    </row>
    <row r="33" spans="1:12" ht="18" customHeight="1">
      <c r="A33" s="58"/>
      <c r="B33" s="97" t="s">
        <v>119</v>
      </c>
      <c r="C33" s="98"/>
      <c r="D33" s="91"/>
      <c r="E33" s="112">
        <f>INDEX!L25</f>
        <v>73.4063375650176</v>
      </c>
      <c r="F33" s="112"/>
      <c r="G33" s="140">
        <f>$E$33*G15</f>
        <v>146.8126751300352</v>
      </c>
      <c r="H33" s="59"/>
      <c r="I33" s="59"/>
      <c r="J33" s="59"/>
      <c r="K33" s="59"/>
      <c r="L33" s="125"/>
    </row>
    <row r="34" spans="1:12" ht="18">
      <c r="A34" s="58"/>
      <c r="B34" s="92" t="s">
        <v>117</v>
      </c>
      <c r="C34" s="96"/>
      <c r="D34" s="93"/>
      <c r="E34" s="116">
        <f>INDEX!L27</f>
        <v>0.01846768014970796</v>
      </c>
      <c r="F34" s="113"/>
      <c r="G34" s="143">
        <f>E34</f>
        <v>0.01846768014970796</v>
      </c>
      <c r="H34" s="59"/>
      <c r="I34" s="59"/>
      <c r="J34" s="59"/>
      <c r="K34" s="59"/>
      <c r="L34" s="125"/>
    </row>
    <row r="35" spans="1:12" ht="18">
      <c r="A35" s="58"/>
      <c r="B35" s="92" t="s">
        <v>118</v>
      </c>
      <c r="C35" s="96"/>
      <c r="D35" s="93"/>
      <c r="E35" s="114">
        <f>+INDEX!L26</f>
        <v>18.390782659661717</v>
      </c>
      <c r="F35" s="115"/>
      <c r="G35" s="144">
        <f>E35</f>
        <v>18.390782659661717</v>
      </c>
      <c r="H35" s="59"/>
      <c r="I35" s="59"/>
      <c r="J35" s="59"/>
      <c r="K35" s="59"/>
      <c r="L35" s="125"/>
    </row>
    <row r="36" spans="1:12" ht="12.7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125"/>
    </row>
    <row r="37" spans="1:12" ht="12.7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125"/>
    </row>
    <row r="38" spans="1:12" ht="12.7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126"/>
    </row>
    <row r="39" spans="1:12" ht="12.75">
      <c r="A39" s="87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127"/>
    </row>
  </sheetData>
  <sheetProtection password="CA6B" sheet="1" objects="1" scenarios="1" selectLockedCells="1"/>
  <mergeCells count="3">
    <mergeCell ref="A2:L2"/>
    <mergeCell ref="A1:L1"/>
    <mergeCell ref="E27:G27"/>
  </mergeCells>
  <printOptions/>
  <pageMargins left="0.75" right="0.75" top="1" bottom="1" header="0.5" footer="0.5"/>
  <pageSetup fitToHeight="1" fitToWidth="1" horizontalDpi="600" verticalDpi="600" orientation="landscape" scale="65" r:id="rId1"/>
  <ignoredErrors>
    <ignoredError sqref="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22"/>
  <sheetViews>
    <sheetView showGridLines="0" zoomScale="75" zoomScaleNormal="75" workbookViewId="0" topLeftCell="A1">
      <selection activeCell="L3" sqref="L3"/>
    </sheetView>
  </sheetViews>
  <sheetFormatPr defaultColWidth="9.140625" defaultRowHeight="12.75"/>
  <cols>
    <col min="1" max="1" width="25.421875" style="2" customWidth="1"/>
    <col min="2" max="2" width="12.8515625" style="16" bestFit="1" customWidth="1"/>
    <col min="3" max="4" width="12.8515625" style="2" bestFit="1" customWidth="1"/>
    <col min="5" max="5" width="12.8515625" style="2" customWidth="1"/>
    <col min="6" max="7" width="12.00390625" style="2" customWidth="1"/>
    <col min="8" max="8" width="14.28125" style="2" customWidth="1"/>
    <col min="9" max="9" width="16.00390625" style="2" bestFit="1" customWidth="1"/>
    <col min="10" max="10" width="12.00390625" style="1" customWidth="1"/>
    <col min="11" max="15" width="7.57421875" style="1" customWidth="1"/>
    <col min="16" max="16" width="9.140625" style="1" customWidth="1"/>
    <col min="17" max="17" width="11.28125" style="1" bestFit="1" customWidth="1"/>
    <col min="18" max="89" width="9.140625" style="1" customWidth="1"/>
    <col min="90" max="16384" width="9.140625" style="2" customWidth="1"/>
  </cols>
  <sheetData>
    <row r="1" spans="1:11" ht="44.25">
      <c r="A1" s="148" t="s">
        <v>113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89" s="3" customFormat="1" ht="46.5" customHeight="1">
      <c r="A2" s="145" t="s">
        <v>145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s="3" customFormat="1" ht="12.75">
      <c r="A3" s="4"/>
      <c r="B3" s="5"/>
      <c r="C3" s="6"/>
      <c r="D3" s="6"/>
      <c r="E3" s="6"/>
      <c r="F3" s="6"/>
      <c r="G3" s="6"/>
      <c r="H3" s="6"/>
      <c r="I3" s="6"/>
      <c r="J3" s="7"/>
      <c r="K3" s="4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s="3" customFormat="1" ht="26.25" customHeight="1">
      <c r="A4" s="4"/>
      <c r="B4" s="7"/>
      <c r="C4" s="154"/>
      <c r="D4" s="154"/>
      <c r="E4" s="154"/>
      <c r="F4" s="154"/>
      <c r="G4" s="154"/>
      <c r="H4" s="154"/>
      <c r="I4" s="6"/>
      <c r="J4" s="7"/>
      <c r="K4" s="4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1:89" s="3" customFormat="1" ht="28.5" customHeight="1">
      <c r="A5" s="4"/>
      <c r="B5" s="7"/>
      <c r="C5" s="7"/>
      <c r="D5" s="7"/>
      <c r="E5" s="6"/>
      <c r="F5" s="6"/>
      <c r="G5" s="6"/>
      <c r="H5" s="6"/>
      <c r="I5" s="6"/>
      <c r="J5" s="7"/>
      <c r="K5" s="4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3" customFormat="1" ht="12" customHeight="1">
      <c r="A6" s="4"/>
      <c r="B6" s="7"/>
      <c r="C6" s="7"/>
      <c r="D6" s="7"/>
      <c r="E6" s="6"/>
      <c r="F6" s="6"/>
      <c r="G6" s="7"/>
      <c r="H6" s="6"/>
      <c r="I6" s="6"/>
      <c r="J6" s="7"/>
      <c r="K6" s="4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s="3" customFormat="1" ht="15.75">
      <c r="A7" s="68" t="s">
        <v>101</v>
      </c>
      <c r="B7" s="69"/>
      <c r="C7" s="69"/>
      <c r="D7" s="69"/>
      <c r="E7" s="69"/>
      <c r="F7" s="69"/>
      <c r="G7" s="69"/>
      <c r="H7" s="69"/>
      <c r="I7" s="69"/>
      <c r="J7" s="70"/>
      <c r="K7" s="4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s="3" customFormat="1" ht="15.75">
      <c r="A8" s="68"/>
      <c r="B8" s="71" t="s">
        <v>0</v>
      </c>
      <c r="C8" s="71" t="s">
        <v>1</v>
      </c>
      <c r="D8" s="71" t="s">
        <v>2</v>
      </c>
      <c r="E8" s="71" t="s">
        <v>3</v>
      </c>
      <c r="F8" s="71" t="s">
        <v>4</v>
      </c>
      <c r="G8" s="71" t="s">
        <v>7</v>
      </c>
      <c r="H8" s="71" t="s">
        <v>8</v>
      </c>
      <c r="I8" s="71" t="s">
        <v>9</v>
      </c>
      <c r="J8" s="72" t="s">
        <v>10</v>
      </c>
      <c r="K8" s="4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s="3" customFormat="1" ht="15">
      <c r="A9" s="73" t="s">
        <v>13</v>
      </c>
      <c r="B9" s="69">
        <f>-Summary!E22</f>
        <v>-1350</v>
      </c>
      <c r="C9" s="69">
        <f>IF(B12&lt;0,B12,"")</f>
        <v>-1276.5936624349824</v>
      </c>
      <c r="D9" s="69">
        <f aca="true" t="shared" si="0" ref="D9:J9">IF(C12&lt;0,C12,"")</f>
        <v>-1199.5170079917139</v>
      </c>
      <c r="E9" s="69">
        <f t="shared" si="0"/>
        <v>-1118.586520826282</v>
      </c>
      <c r="F9" s="69">
        <f t="shared" si="0"/>
        <v>-1033.6095093025783</v>
      </c>
      <c r="G9" s="69">
        <f t="shared" si="0"/>
        <v>-944.3836472026896</v>
      </c>
      <c r="H9" s="69">
        <f t="shared" si="0"/>
        <v>-850.6964919978066</v>
      </c>
      <c r="I9" s="69">
        <f t="shared" si="0"/>
        <v>-752.3249790326793</v>
      </c>
      <c r="J9" s="69">
        <f t="shared" si="0"/>
        <v>-649.0348904192956</v>
      </c>
      <c r="K9" s="4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s="3" customFormat="1" ht="15">
      <c r="A10" s="73" t="s">
        <v>5</v>
      </c>
      <c r="B10" s="74">
        <f>+INDEX!$J$79</f>
        <v>73.4063375650176</v>
      </c>
      <c r="C10" s="74">
        <f>+INDEX!$J$80</f>
        <v>77.07665444326848</v>
      </c>
      <c r="D10" s="74">
        <f>+INDEX!$J$81</f>
        <v>80.93048716543191</v>
      </c>
      <c r="E10" s="74">
        <f>+INDEX!$J$82</f>
        <v>84.97701152370351</v>
      </c>
      <c r="F10" s="74">
        <f>+INDEX!$J$83</f>
        <v>89.22586209988869</v>
      </c>
      <c r="G10" s="74">
        <f>+INDEX!$J$84</f>
        <v>93.68715520488313</v>
      </c>
      <c r="H10" s="74">
        <f>+INDEX!$J$85</f>
        <v>98.37151296512728</v>
      </c>
      <c r="I10" s="74">
        <f>+INDEX!$J$86</f>
        <v>103.29008861338365</v>
      </c>
      <c r="J10" s="74">
        <f>+INDEX!$J$87</f>
        <v>108.45459304405283</v>
      </c>
      <c r="K10" s="4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s="3" customFormat="1" ht="15">
      <c r="A11" s="73"/>
      <c r="B11" s="69"/>
      <c r="C11" s="69"/>
      <c r="D11" s="69"/>
      <c r="E11" s="69"/>
      <c r="F11" s="69"/>
      <c r="G11" s="69"/>
      <c r="H11" s="69"/>
      <c r="I11" s="69"/>
      <c r="J11" s="70"/>
      <c r="K11" s="4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s="3" customFormat="1" ht="15.75" thickBot="1">
      <c r="A12" s="73" t="s">
        <v>6</v>
      </c>
      <c r="B12" s="75">
        <f aca="true" t="shared" si="1" ref="B12:J12">+SUM(B9:B10)</f>
        <v>-1276.5936624349824</v>
      </c>
      <c r="C12" s="75">
        <f t="shared" si="1"/>
        <v>-1199.5170079917139</v>
      </c>
      <c r="D12" s="75">
        <f t="shared" si="1"/>
        <v>-1118.586520826282</v>
      </c>
      <c r="E12" s="75">
        <f t="shared" si="1"/>
        <v>-1033.6095093025783</v>
      </c>
      <c r="F12" s="75">
        <f t="shared" si="1"/>
        <v>-944.3836472026896</v>
      </c>
      <c r="G12" s="75">
        <f t="shared" si="1"/>
        <v>-850.6964919978066</v>
      </c>
      <c r="H12" s="75">
        <f t="shared" si="1"/>
        <v>-752.3249790326793</v>
      </c>
      <c r="I12" s="75">
        <f t="shared" si="1"/>
        <v>-649.0348904192956</v>
      </c>
      <c r="J12" s="76">
        <f t="shared" si="1"/>
        <v>-540.5802973752428</v>
      </c>
      <c r="K12" s="4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s="3" customFormat="1" ht="15.75" thickTop="1">
      <c r="A13" s="73"/>
      <c r="B13" s="69"/>
      <c r="C13" s="69"/>
      <c r="D13" s="69"/>
      <c r="E13" s="69"/>
      <c r="F13" s="69"/>
      <c r="G13" s="69"/>
      <c r="H13" s="69"/>
      <c r="I13" s="69"/>
      <c r="J13" s="70"/>
      <c r="K13" s="4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s="3" customFormat="1" ht="15">
      <c r="A14" s="73"/>
      <c r="B14" s="69"/>
      <c r="C14" s="69"/>
      <c r="D14" s="69"/>
      <c r="E14" s="69"/>
      <c r="F14" s="69"/>
      <c r="G14" s="69"/>
      <c r="H14" s="77" t="s">
        <v>14</v>
      </c>
      <c r="I14" s="77" t="s">
        <v>88</v>
      </c>
      <c r="J14" s="70"/>
      <c r="K14" s="4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s="3" customFormat="1" ht="15">
      <c r="A15" s="73"/>
      <c r="B15" s="71" t="s">
        <v>11</v>
      </c>
      <c r="C15" s="71" t="s">
        <v>90</v>
      </c>
      <c r="D15" s="71" t="s">
        <v>91</v>
      </c>
      <c r="E15" s="71" t="s">
        <v>92</v>
      </c>
      <c r="F15" s="71" t="s">
        <v>93</v>
      </c>
      <c r="G15" s="71" t="s">
        <v>94</v>
      </c>
      <c r="H15" s="71" t="s">
        <v>15</v>
      </c>
      <c r="I15" s="71" t="s">
        <v>89</v>
      </c>
      <c r="J15" s="70"/>
      <c r="K15" s="4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s="3" customFormat="1" ht="15" hidden="1">
      <c r="A16" s="73"/>
      <c r="B16" s="78"/>
      <c r="C16" s="78"/>
      <c r="D16" s="78"/>
      <c r="E16" s="78"/>
      <c r="F16" s="78"/>
      <c r="G16" s="78"/>
      <c r="H16" s="78">
        <f>+SUM(B9:J9)</f>
        <v>-9174.746709208028</v>
      </c>
      <c r="I16" s="78"/>
      <c r="J16" s="70"/>
      <c r="K16" s="4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s="3" customFormat="1" ht="15">
      <c r="A17" s="73" t="s">
        <v>5</v>
      </c>
      <c r="B17" s="74">
        <f>+INDEX!$J$88</f>
        <v>113.87732269625548</v>
      </c>
      <c r="C17" s="74">
        <f>+INDEX!$J$89</f>
        <v>119.57118883106826</v>
      </c>
      <c r="D17" s="74">
        <f>+INDEX!$J$90</f>
        <v>125.54974827262167</v>
      </c>
      <c r="E17" s="74">
        <f>+INDEX!$J$91</f>
        <v>131.82723568625275</v>
      </c>
      <c r="F17" s="74">
        <f>+INDEX!$J$92</f>
        <v>138.4185974705654</v>
      </c>
      <c r="G17" s="74">
        <f>+INDEX!$J$93</f>
        <v>145.33952734409368</v>
      </c>
      <c r="H17" s="74">
        <f>SUM(B10:J10)+SUM(B17:G17)</f>
        <v>1584.0033229256142</v>
      </c>
      <c r="I17" s="74"/>
      <c r="J17" s="70"/>
      <c r="K17" s="4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2:89" s="3" customFormat="1" ht="15">
      <c r="B18" s="69"/>
      <c r="C18" s="69"/>
      <c r="D18" s="69"/>
      <c r="E18" s="69"/>
      <c r="F18" s="69"/>
      <c r="G18" s="69"/>
      <c r="H18" s="69"/>
      <c r="I18" s="69"/>
      <c r="J18" s="70"/>
      <c r="K18" s="4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s="3" customFormat="1" ht="15.75" thickBot="1">
      <c r="A19" s="73" t="s">
        <v>6</v>
      </c>
      <c r="B19" s="75">
        <f aca="true" t="shared" si="2" ref="B19:G19">+SUM(B16:B17)</f>
        <v>113.87732269625548</v>
      </c>
      <c r="C19" s="75">
        <f t="shared" si="2"/>
        <v>119.57118883106826</v>
      </c>
      <c r="D19" s="75">
        <f t="shared" si="2"/>
        <v>125.54974827262167</v>
      </c>
      <c r="E19" s="75">
        <f t="shared" si="2"/>
        <v>131.82723568625275</v>
      </c>
      <c r="F19" s="75">
        <f t="shared" si="2"/>
        <v>138.4185974705654</v>
      </c>
      <c r="G19" s="75">
        <f t="shared" si="2"/>
        <v>145.33952734409368</v>
      </c>
      <c r="H19" s="75">
        <f>+SUM(B12:J12)+SUM(B19:G19)</f>
        <v>-7590.743386282414</v>
      </c>
      <c r="I19" s="79">
        <f>NPV(0.09,B12,C12,D12,E12,F12,G12,H12,I12,J12,B19,C19,D19,E19,F19,G19)</f>
        <v>-5620.587110402238</v>
      </c>
      <c r="J19" s="70"/>
      <c r="K19" s="4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s="3" customFormat="1" ht="15.75" thickTop="1">
      <c r="A20" s="73"/>
      <c r="B20" s="69"/>
      <c r="C20" s="69"/>
      <c r="D20" s="69"/>
      <c r="E20" s="69"/>
      <c r="F20" s="69"/>
      <c r="G20" s="69"/>
      <c r="H20" s="69"/>
      <c r="I20" s="80"/>
      <c r="J20" s="70"/>
      <c r="K20" s="4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s="3" customFormat="1" ht="12.75" customHeight="1">
      <c r="A21" s="4"/>
      <c r="B21" s="7"/>
      <c r="C21" s="7"/>
      <c r="D21" s="7"/>
      <c r="E21" s="7"/>
      <c r="F21" s="10"/>
      <c r="G21" s="10"/>
      <c r="H21" s="10"/>
      <c r="I21" s="7"/>
      <c r="J21" s="7"/>
      <c r="K21" s="4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s="3" customFormat="1" ht="23.25">
      <c r="A22" s="11"/>
      <c r="B22" s="9"/>
      <c r="C22" s="8"/>
      <c r="D22" s="10"/>
      <c r="E22" s="10"/>
      <c r="F22" s="10"/>
      <c r="G22" s="10"/>
      <c r="H22" s="10"/>
      <c r="I22" s="10"/>
      <c r="J22" s="7"/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s="3" customFormat="1" ht="23.25">
      <c r="A23" s="11"/>
      <c r="B23" s="9"/>
      <c r="C23" s="8"/>
      <c r="D23" s="10"/>
      <c r="E23" s="10"/>
      <c r="F23" s="10"/>
      <c r="G23" s="10"/>
      <c r="H23" s="10"/>
      <c r="I23" s="10"/>
      <c r="J23" s="7"/>
      <c r="K23" s="4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s="3" customFormat="1" ht="12.75">
      <c r="A24" s="4"/>
      <c r="B24" s="5"/>
      <c r="C24" s="6"/>
      <c r="D24" s="6"/>
      <c r="E24" s="6"/>
      <c r="F24" s="6"/>
      <c r="G24" s="6"/>
      <c r="H24" s="6"/>
      <c r="I24" s="6"/>
      <c r="J24" s="7"/>
      <c r="K24" s="4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s="3" customFormat="1" ht="46.5" customHeight="1">
      <c r="A25" s="128"/>
      <c r="B25" s="129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13" s="1" customFormat="1" ht="12.75">
      <c r="A26" s="128"/>
      <c r="B26" s="129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3" s="1" customFormat="1" ht="27.75">
      <c r="A27" s="128"/>
      <c r="B27" s="128"/>
      <c r="C27" s="155"/>
      <c r="D27" s="155"/>
      <c r="E27" s="155"/>
      <c r="F27" s="155"/>
      <c r="G27" s="155"/>
      <c r="H27" s="155"/>
      <c r="I27" s="128"/>
      <c r="J27" s="128"/>
      <c r="K27" s="128"/>
      <c r="L27" s="128"/>
      <c r="M27" s="128"/>
    </row>
    <row r="28" spans="1:13" s="1" customFormat="1" ht="12.75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3" s="1" customFormat="1" ht="12.75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3" s="1" customFormat="1" ht="15.7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28"/>
      <c r="L30" s="128"/>
      <c r="M30" s="128"/>
    </row>
    <row r="31" spans="1:13" s="1" customFormat="1" ht="15.75">
      <c r="A31" s="130"/>
      <c r="B31" s="132"/>
      <c r="C31" s="132"/>
      <c r="D31" s="132"/>
      <c r="E31" s="132"/>
      <c r="F31" s="132"/>
      <c r="G31" s="132"/>
      <c r="H31" s="132"/>
      <c r="I31" s="132"/>
      <c r="J31" s="132"/>
      <c r="K31" s="128"/>
      <c r="L31" s="128"/>
      <c r="M31" s="128"/>
    </row>
    <row r="32" spans="1:13" s="1" customFormat="1" ht="1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28"/>
      <c r="L32" s="128"/>
      <c r="M32" s="128"/>
    </row>
    <row r="33" spans="1:113" s="1" customFormat="1" ht="15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28"/>
      <c r="L33" s="128"/>
      <c r="M33" s="128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1:113" s="1" customFormat="1" ht="15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28"/>
      <c r="L34" s="128"/>
      <c r="M34" s="128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s="1" customFormat="1" ht="1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28"/>
      <c r="L35" s="128"/>
      <c r="M35" s="128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s="1" customFormat="1" ht="1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28"/>
      <c r="L36" s="128"/>
      <c r="M36" s="128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s="1" customFormat="1" ht="15">
      <c r="A37" s="131"/>
      <c r="B37" s="131"/>
      <c r="C37" s="131"/>
      <c r="D37" s="131"/>
      <c r="E37" s="131"/>
      <c r="F37" s="131"/>
      <c r="G37" s="131"/>
      <c r="H37" s="132"/>
      <c r="I37" s="132"/>
      <c r="J37" s="131"/>
      <c r="K37" s="128"/>
      <c r="L37" s="128"/>
      <c r="M37" s="128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s="1" customFormat="1" ht="15">
      <c r="A38" s="131"/>
      <c r="B38" s="132"/>
      <c r="C38" s="132"/>
      <c r="D38" s="132"/>
      <c r="E38" s="132"/>
      <c r="F38" s="132"/>
      <c r="G38" s="132"/>
      <c r="H38" s="132"/>
      <c r="I38" s="132"/>
      <c r="J38" s="131"/>
      <c r="K38" s="128"/>
      <c r="L38" s="128"/>
      <c r="M38" s="128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s="1" customFormat="1" ht="1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28"/>
      <c r="L39" s="128"/>
      <c r="M39" s="128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s="1" customFormat="1" ht="15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28"/>
      <c r="L40" s="128"/>
      <c r="M40" s="128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20" s="12" customFormat="1" ht="21" customHeight="1">
      <c r="A41" s="128"/>
      <c r="B41" s="131"/>
      <c r="C41" s="131"/>
      <c r="D41" s="131"/>
      <c r="E41" s="131"/>
      <c r="F41" s="131"/>
      <c r="G41" s="131"/>
      <c r="H41" s="131"/>
      <c r="I41" s="131"/>
      <c r="J41" s="131"/>
      <c r="K41" s="128"/>
      <c r="L41" s="128"/>
      <c r="M41" s="128"/>
      <c r="N41" s="1"/>
      <c r="O41" s="1"/>
      <c r="P41" s="1"/>
      <c r="Q41" s="1"/>
      <c r="R41" s="1"/>
      <c r="S41" s="1"/>
      <c r="T41" s="1"/>
    </row>
    <row r="42" spans="1:20" s="13" customFormat="1" ht="17.25" customHeight="1">
      <c r="A42" s="131"/>
      <c r="B42" s="131"/>
      <c r="C42" s="131"/>
      <c r="D42" s="131"/>
      <c r="E42" s="131"/>
      <c r="F42" s="131"/>
      <c r="G42" s="131"/>
      <c r="H42" s="131"/>
      <c r="I42" s="133"/>
      <c r="J42" s="131"/>
      <c r="K42" s="128"/>
      <c r="L42" s="128"/>
      <c r="M42" s="128"/>
      <c r="N42" s="1"/>
      <c r="O42" s="1"/>
      <c r="P42" s="1"/>
      <c r="Q42" s="1"/>
      <c r="R42" s="1"/>
      <c r="S42" s="1"/>
      <c r="T42" s="1"/>
    </row>
    <row r="43" spans="1:20" s="13" customFormat="1" ht="17.25" customHeight="1">
      <c r="A43" s="131"/>
      <c r="B43" s="131"/>
      <c r="C43" s="131"/>
      <c r="D43" s="131"/>
      <c r="E43" s="131"/>
      <c r="F43" s="131"/>
      <c r="G43" s="131"/>
      <c r="H43" s="131"/>
      <c r="I43" s="133"/>
      <c r="J43" s="131"/>
      <c r="K43" s="128"/>
      <c r="L43" s="128"/>
      <c r="M43" s="128"/>
      <c r="N43" s="1"/>
      <c r="O43" s="1"/>
      <c r="P43" s="1"/>
      <c r="Q43" s="1"/>
      <c r="R43" s="1"/>
      <c r="S43" s="1"/>
      <c r="T43" s="1"/>
    </row>
    <row r="44" spans="1:113" s="1" customFormat="1" ht="23.25">
      <c r="A44" s="128"/>
      <c r="B44" s="128"/>
      <c r="C44" s="128"/>
      <c r="D44" s="128"/>
      <c r="E44" s="128"/>
      <c r="F44" s="134"/>
      <c r="G44" s="134"/>
      <c r="H44" s="134"/>
      <c r="I44" s="128"/>
      <c r="J44" s="128"/>
      <c r="K44" s="128"/>
      <c r="L44" s="128"/>
      <c r="M44" s="128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</row>
    <row r="45" spans="1:113" s="1" customFormat="1" ht="12.75" customHeight="1">
      <c r="A45" s="128"/>
      <c r="B45" s="135"/>
      <c r="C45" s="136"/>
      <c r="D45" s="134"/>
      <c r="E45" s="134"/>
      <c r="F45" s="134"/>
      <c r="G45" s="134"/>
      <c r="H45" s="134"/>
      <c r="I45" s="134"/>
      <c r="J45" s="128"/>
      <c r="K45" s="128"/>
      <c r="L45" s="128"/>
      <c r="M45" s="128"/>
      <c r="U45" s="14"/>
      <c r="V45" s="14"/>
      <c r="W45" s="14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1:113" s="1" customFormat="1" ht="12.75" customHeight="1">
      <c r="A46" s="128"/>
      <c r="B46" s="135"/>
      <c r="C46" s="136"/>
      <c r="D46" s="134"/>
      <c r="E46" s="134"/>
      <c r="F46" s="134"/>
      <c r="G46" s="134"/>
      <c r="H46" s="134"/>
      <c r="I46" s="134"/>
      <c r="J46" s="128"/>
      <c r="K46" s="128"/>
      <c r="L46" s="128"/>
      <c r="M46" s="128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</row>
    <row r="47" spans="1:113" s="1" customFormat="1" ht="12.75">
      <c r="A47" s="128"/>
      <c r="B47" s="129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</row>
    <row r="48" spans="1:113" s="1" customFormat="1" ht="12.75">
      <c r="A48" s="128"/>
      <c r="B48" s="129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</row>
    <row r="49" spans="1:13" ht="12.7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</row>
    <row r="50" spans="1:13" ht="12.75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2.75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3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2.7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ht="12.75" customHeight="1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 ht="12.75">
      <c r="A56" s="128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</row>
    <row r="57" spans="1:13" ht="12.7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</row>
    <row r="58" spans="1:13" ht="12.75">
      <c r="A58" s="128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</row>
    <row r="59" spans="1:13" ht="12.7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</row>
    <row r="60" spans="1:13" ht="12.75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</row>
    <row r="61" spans="1:13" ht="12.75">
      <c r="A61" s="128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</row>
    <row r="62" spans="1:13" ht="12.7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="1" customFormat="1" ht="12.75" customHeight="1"/>
    <row r="66" s="1" customFormat="1" ht="3" customHeight="1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4.5" customHeight="1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>
      <c r="B102" s="15"/>
    </row>
    <row r="103" s="1" customFormat="1" ht="12.75">
      <c r="B103" s="15"/>
    </row>
    <row r="104" s="1" customFormat="1" ht="12.75">
      <c r="B104" s="15"/>
    </row>
    <row r="105" s="1" customFormat="1" ht="12.75">
      <c r="B105" s="15"/>
    </row>
    <row r="106" s="1" customFormat="1" ht="12.75">
      <c r="B106" s="15"/>
    </row>
    <row r="107" s="1" customFormat="1" ht="12.75">
      <c r="B107" s="15"/>
    </row>
    <row r="108" s="1" customFormat="1" ht="12.75">
      <c r="B108" s="15"/>
    </row>
    <row r="109" s="1" customFormat="1" ht="12.75">
      <c r="B109" s="15"/>
    </row>
    <row r="110" s="1" customFormat="1" ht="12.75">
      <c r="B110" s="15"/>
    </row>
    <row r="111" s="1" customFormat="1" ht="12.75">
      <c r="B111" s="15"/>
    </row>
    <row r="112" s="1" customFormat="1" ht="12.75">
      <c r="B112" s="15"/>
    </row>
    <row r="113" s="1" customFormat="1" ht="12.75">
      <c r="B113" s="15"/>
    </row>
    <row r="114" s="1" customFormat="1" ht="12.75">
      <c r="B114" s="15"/>
    </row>
    <row r="115" s="1" customFormat="1" ht="12.75">
      <c r="B115" s="15"/>
    </row>
    <row r="116" s="1" customFormat="1" ht="12.75">
      <c r="B116" s="15"/>
    </row>
    <row r="117" s="1" customFormat="1" ht="12.75">
      <c r="B117" s="15"/>
    </row>
    <row r="118" s="1" customFormat="1" ht="12.75">
      <c r="B118" s="15"/>
    </row>
    <row r="119" s="1" customFormat="1" ht="12.75">
      <c r="B119" s="15"/>
    </row>
    <row r="120" s="1" customFormat="1" ht="12.75">
      <c r="B120" s="15"/>
    </row>
    <row r="121" s="1" customFormat="1" ht="12.75">
      <c r="B121" s="15"/>
    </row>
    <row r="122" s="1" customFormat="1" ht="12.75">
      <c r="B122" s="15"/>
    </row>
    <row r="123" s="1" customFormat="1" ht="12.75">
      <c r="B123" s="15"/>
    </row>
    <row r="124" s="1" customFormat="1" ht="12.75">
      <c r="B124" s="15"/>
    </row>
    <row r="125" s="1" customFormat="1" ht="12.75">
      <c r="B125" s="15"/>
    </row>
    <row r="126" s="1" customFormat="1" ht="12.75">
      <c r="B126" s="15"/>
    </row>
    <row r="127" s="1" customFormat="1" ht="12.75">
      <c r="B127" s="15"/>
    </row>
    <row r="128" s="1" customFormat="1" ht="12.75">
      <c r="B128" s="15"/>
    </row>
    <row r="129" s="1" customFormat="1" ht="12.75">
      <c r="B129" s="15"/>
    </row>
    <row r="130" s="1" customFormat="1" ht="12.75">
      <c r="B130" s="15"/>
    </row>
    <row r="131" s="1" customFormat="1" ht="12.75">
      <c r="B131" s="15"/>
    </row>
    <row r="132" s="1" customFormat="1" ht="12.75">
      <c r="B132" s="15"/>
    </row>
    <row r="133" s="1" customFormat="1" ht="12.75">
      <c r="B133" s="15"/>
    </row>
    <row r="134" s="1" customFormat="1" ht="12.75">
      <c r="B134" s="15"/>
    </row>
    <row r="135" s="1" customFormat="1" ht="12.75">
      <c r="B135" s="15"/>
    </row>
    <row r="136" s="1" customFormat="1" ht="12.75">
      <c r="B136" s="15"/>
    </row>
    <row r="137" s="1" customFormat="1" ht="12.75">
      <c r="B137" s="15"/>
    </row>
    <row r="138" s="1" customFormat="1" ht="12.75">
      <c r="B138" s="15"/>
    </row>
    <row r="139" s="1" customFormat="1" ht="12.75">
      <c r="B139" s="15"/>
    </row>
    <row r="140" s="1" customFormat="1" ht="12.75">
      <c r="B140" s="15"/>
    </row>
    <row r="141" s="1" customFormat="1" ht="12.75">
      <c r="B141" s="15"/>
    </row>
    <row r="142" s="1" customFormat="1" ht="12.75">
      <c r="B142" s="15"/>
    </row>
    <row r="143" s="1" customFormat="1" ht="12.75">
      <c r="B143" s="15"/>
    </row>
    <row r="144" s="1" customFormat="1" ht="12.75">
      <c r="B144" s="15"/>
    </row>
    <row r="145" s="1" customFormat="1" ht="12.75">
      <c r="B145" s="15"/>
    </row>
    <row r="146" s="1" customFormat="1" ht="12.75">
      <c r="B146" s="15"/>
    </row>
    <row r="147" s="1" customFormat="1" ht="12.75">
      <c r="B147" s="15"/>
    </row>
    <row r="148" s="1" customFormat="1" ht="12.75">
      <c r="B148" s="15"/>
    </row>
    <row r="149" s="1" customFormat="1" ht="12.75">
      <c r="B149" s="15"/>
    </row>
    <row r="150" s="1" customFormat="1" ht="12.75">
      <c r="B150" s="15"/>
    </row>
    <row r="151" s="1" customFormat="1" ht="12.75">
      <c r="B151" s="15"/>
    </row>
    <row r="152" s="1" customFormat="1" ht="12.75">
      <c r="B152" s="15"/>
    </row>
    <row r="153" s="1" customFormat="1" ht="12.75">
      <c r="B153" s="15"/>
    </row>
    <row r="154" s="1" customFormat="1" ht="12.75">
      <c r="B154" s="15"/>
    </row>
    <row r="155" s="1" customFormat="1" ht="12.75">
      <c r="B155" s="15"/>
    </row>
    <row r="156" s="1" customFormat="1" ht="12.75">
      <c r="B156" s="15"/>
    </row>
    <row r="157" s="1" customFormat="1" ht="12.75">
      <c r="B157" s="15"/>
    </row>
    <row r="158" s="1" customFormat="1" ht="12.75">
      <c r="B158" s="15"/>
    </row>
    <row r="159" s="1" customFormat="1" ht="12.75">
      <c r="B159" s="15"/>
    </row>
    <row r="160" s="1" customFormat="1" ht="12.75">
      <c r="B160" s="15"/>
    </row>
    <row r="161" s="1" customFormat="1" ht="12.75">
      <c r="B161" s="15"/>
    </row>
    <row r="162" s="1" customFormat="1" ht="12.75">
      <c r="B162" s="15"/>
    </row>
    <row r="163" s="1" customFormat="1" ht="12.75">
      <c r="B163" s="15"/>
    </row>
    <row r="164" s="1" customFormat="1" ht="12.75">
      <c r="B164" s="15"/>
    </row>
    <row r="165" s="1" customFormat="1" ht="12.75">
      <c r="B165" s="15"/>
    </row>
    <row r="166" s="1" customFormat="1" ht="12.75">
      <c r="B166" s="15"/>
    </row>
    <row r="167" s="1" customFormat="1" ht="12.75">
      <c r="B167" s="15"/>
    </row>
    <row r="168" s="1" customFormat="1" ht="12.75">
      <c r="B168" s="15"/>
    </row>
    <row r="169" s="1" customFormat="1" ht="12.75">
      <c r="B169" s="15"/>
    </row>
    <row r="170" s="1" customFormat="1" ht="12.75">
      <c r="B170" s="15"/>
    </row>
    <row r="171" s="1" customFormat="1" ht="12.75">
      <c r="B171" s="15"/>
    </row>
    <row r="172" s="1" customFormat="1" ht="12.75">
      <c r="B172" s="15"/>
    </row>
    <row r="173" s="1" customFormat="1" ht="12.75">
      <c r="B173" s="15"/>
    </row>
    <row r="174" s="1" customFormat="1" ht="12.75">
      <c r="B174" s="15"/>
    </row>
    <row r="175" s="1" customFormat="1" ht="12.75">
      <c r="B175" s="15"/>
    </row>
    <row r="176" s="1" customFormat="1" ht="12.75">
      <c r="B176" s="15"/>
    </row>
    <row r="177" s="1" customFormat="1" ht="12.75">
      <c r="B177" s="15"/>
    </row>
    <row r="178" s="1" customFormat="1" ht="12.75">
      <c r="B178" s="15"/>
    </row>
    <row r="179" s="1" customFormat="1" ht="12.75">
      <c r="B179" s="15"/>
    </row>
    <row r="180" s="1" customFormat="1" ht="12.75">
      <c r="B180" s="15"/>
    </row>
    <row r="181" s="1" customFormat="1" ht="12.75">
      <c r="B181" s="15"/>
    </row>
    <row r="182" s="1" customFormat="1" ht="12.75">
      <c r="B182" s="15"/>
    </row>
    <row r="183" s="1" customFormat="1" ht="12.75">
      <c r="B183" s="15"/>
    </row>
    <row r="184" s="1" customFormat="1" ht="12.75">
      <c r="B184" s="15"/>
    </row>
    <row r="185" s="1" customFormat="1" ht="12.75">
      <c r="B185" s="15"/>
    </row>
    <row r="186" s="1" customFormat="1" ht="12.75">
      <c r="B186" s="15"/>
    </row>
    <row r="187" s="1" customFormat="1" ht="12.75">
      <c r="B187" s="15"/>
    </row>
    <row r="188" s="1" customFormat="1" ht="12.75">
      <c r="B188" s="15"/>
    </row>
    <row r="189" s="1" customFormat="1" ht="12.75">
      <c r="B189" s="15"/>
    </row>
    <row r="190" s="1" customFormat="1" ht="12.75">
      <c r="B190" s="15"/>
    </row>
    <row r="191" s="1" customFormat="1" ht="12.75">
      <c r="B191" s="15"/>
    </row>
    <row r="192" s="1" customFormat="1" ht="12.75">
      <c r="B192" s="15"/>
    </row>
    <row r="193" s="1" customFormat="1" ht="12.75">
      <c r="B193" s="15"/>
    </row>
    <row r="194" s="1" customFormat="1" ht="12.75">
      <c r="B194" s="15"/>
    </row>
    <row r="195" s="1" customFormat="1" ht="12.75">
      <c r="B195" s="15"/>
    </row>
    <row r="196" s="1" customFormat="1" ht="12.75">
      <c r="B196" s="15"/>
    </row>
    <row r="197" s="1" customFormat="1" ht="12.75">
      <c r="B197" s="15"/>
    </row>
    <row r="198" s="1" customFormat="1" ht="12.75">
      <c r="B198" s="15"/>
    </row>
    <row r="199" s="1" customFormat="1" ht="12.75">
      <c r="B199" s="15"/>
    </row>
    <row r="200" s="1" customFormat="1" ht="12.75">
      <c r="B200" s="15"/>
    </row>
    <row r="201" s="1" customFormat="1" ht="12.75">
      <c r="B201" s="15"/>
    </row>
    <row r="202" s="1" customFormat="1" ht="12.75">
      <c r="B202" s="15"/>
    </row>
    <row r="203" s="1" customFormat="1" ht="12.75">
      <c r="B203" s="15"/>
    </row>
    <row r="204" s="1" customFormat="1" ht="12.75">
      <c r="B204" s="15"/>
    </row>
    <row r="205" s="1" customFormat="1" ht="12.75">
      <c r="B205" s="15"/>
    </row>
    <row r="206" s="1" customFormat="1" ht="12.75">
      <c r="B206" s="15"/>
    </row>
    <row r="207" s="1" customFormat="1" ht="12.75">
      <c r="B207" s="15"/>
    </row>
    <row r="208" s="1" customFormat="1" ht="12.75">
      <c r="B208" s="15"/>
    </row>
    <row r="209" s="1" customFormat="1" ht="12.75">
      <c r="B209" s="15"/>
    </row>
    <row r="210" s="1" customFormat="1" ht="12.75">
      <c r="B210" s="15"/>
    </row>
    <row r="211" s="1" customFormat="1" ht="12.75">
      <c r="B211" s="15"/>
    </row>
    <row r="212" s="1" customFormat="1" ht="12.75">
      <c r="B212" s="15"/>
    </row>
    <row r="213" s="1" customFormat="1" ht="12.75">
      <c r="B213" s="15"/>
    </row>
    <row r="214" s="1" customFormat="1" ht="12.75">
      <c r="B214" s="15"/>
    </row>
    <row r="215" s="1" customFormat="1" ht="12.75">
      <c r="B215" s="15"/>
    </row>
    <row r="216" s="1" customFormat="1" ht="12.75">
      <c r="B216" s="15"/>
    </row>
    <row r="217" s="1" customFormat="1" ht="12.75">
      <c r="B217" s="15"/>
    </row>
    <row r="218" s="1" customFormat="1" ht="12.75">
      <c r="B218" s="15"/>
    </row>
    <row r="219" s="1" customFormat="1" ht="12.75">
      <c r="B219" s="15"/>
    </row>
    <row r="220" s="1" customFormat="1" ht="12.75">
      <c r="B220" s="15"/>
    </row>
    <row r="221" s="1" customFormat="1" ht="12.75">
      <c r="B221" s="15"/>
    </row>
    <row r="222" s="1" customFormat="1" ht="12.75">
      <c r="B222" s="15"/>
    </row>
    <row r="223" s="1" customFormat="1" ht="12.75">
      <c r="B223" s="15"/>
    </row>
    <row r="224" s="1" customFormat="1" ht="12.75">
      <c r="B224" s="15"/>
    </row>
    <row r="225" s="1" customFormat="1" ht="12.75">
      <c r="B225" s="15"/>
    </row>
    <row r="226" s="1" customFormat="1" ht="12.75">
      <c r="B226" s="15"/>
    </row>
    <row r="227" s="1" customFormat="1" ht="12.75">
      <c r="B227" s="15"/>
    </row>
    <row r="228" s="1" customFormat="1" ht="12.75">
      <c r="B228" s="15"/>
    </row>
    <row r="229" s="1" customFormat="1" ht="12.75">
      <c r="B229" s="15"/>
    </row>
    <row r="230" s="1" customFormat="1" ht="12.75">
      <c r="B230" s="15"/>
    </row>
    <row r="231" s="1" customFormat="1" ht="12.75">
      <c r="B231" s="15"/>
    </row>
    <row r="232" s="1" customFormat="1" ht="12.75">
      <c r="B232" s="15"/>
    </row>
    <row r="233" s="1" customFormat="1" ht="12.75">
      <c r="B233" s="15"/>
    </row>
    <row r="234" s="1" customFormat="1" ht="12.75">
      <c r="B234" s="15"/>
    </row>
    <row r="235" s="1" customFormat="1" ht="12.75">
      <c r="B235" s="15"/>
    </row>
    <row r="236" s="1" customFormat="1" ht="12.75">
      <c r="B236" s="15"/>
    </row>
    <row r="237" s="1" customFormat="1" ht="12.75">
      <c r="B237" s="15"/>
    </row>
    <row r="238" s="1" customFormat="1" ht="12.75">
      <c r="B238" s="15"/>
    </row>
    <row r="239" s="1" customFormat="1" ht="12.75">
      <c r="B239" s="15"/>
    </row>
    <row r="240" s="1" customFormat="1" ht="12.75">
      <c r="B240" s="15"/>
    </row>
    <row r="241" s="1" customFormat="1" ht="12.75">
      <c r="B241" s="15"/>
    </row>
    <row r="242" s="1" customFormat="1" ht="12.75">
      <c r="B242" s="15"/>
    </row>
    <row r="243" s="1" customFormat="1" ht="12.75">
      <c r="B243" s="15"/>
    </row>
    <row r="244" s="1" customFormat="1" ht="12.75">
      <c r="B244" s="15"/>
    </row>
    <row r="245" s="1" customFormat="1" ht="12.75">
      <c r="B245" s="15"/>
    </row>
    <row r="246" s="1" customFormat="1" ht="12.75">
      <c r="B246" s="15"/>
    </row>
    <row r="247" s="1" customFormat="1" ht="12.75">
      <c r="B247" s="15"/>
    </row>
    <row r="248" s="1" customFormat="1" ht="12.75">
      <c r="B248" s="15"/>
    </row>
    <row r="249" s="1" customFormat="1" ht="12.75">
      <c r="B249" s="15"/>
    </row>
    <row r="250" s="1" customFormat="1" ht="12.75">
      <c r="B250" s="15"/>
    </row>
    <row r="251" s="1" customFormat="1" ht="12.75">
      <c r="B251" s="15"/>
    </row>
    <row r="252" s="1" customFormat="1" ht="12.75">
      <c r="B252" s="15"/>
    </row>
    <row r="253" s="1" customFormat="1" ht="12.75">
      <c r="B253" s="15"/>
    </row>
    <row r="254" s="1" customFormat="1" ht="12.75">
      <c r="B254" s="15"/>
    </row>
    <row r="255" s="1" customFormat="1" ht="12.75">
      <c r="B255" s="15"/>
    </row>
    <row r="256" s="1" customFormat="1" ht="12.75">
      <c r="B256" s="15"/>
    </row>
    <row r="257" s="1" customFormat="1" ht="12.75">
      <c r="B257" s="15"/>
    </row>
    <row r="258" s="1" customFormat="1" ht="12.75">
      <c r="B258" s="15"/>
    </row>
    <row r="259" s="1" customFormat="1" ht="12.75">
      <c r="B259" s="15"/>
    </row>
    <row r="260" s="1" customFormat="1" ht="12.75">
      <c r="B260" s="15"/>
    </row>
    <row r="261" s="1" customFormat="1" ht="12.75">
      <c r="B261" s="15"/>
    </row>
    <row r="262" s="1" customFormat="1" ht="12.75">
      <c r="B262" s="15"/>
    </row>
    <row r="263" s="1" customFormat="1" ht="12.75">
      <c r="B263" s="15"/>
    </row>
    <row r="264" s="1" customFormat="1" ht="12.75">
      <c r="B264" s="15"/>
    </row>
    <row r="265" s="1" customFormat="1" ht="12.75">
      <c r="B265" s="15"/>
    </row>
    <row r="266" s="1" customFormat="1" ht="12.75">
      <c r="B266" s="15"/>
    </row>
    <row r="267" s="1" customFormat="1" ht="12.75">
      <c r="B267" s="15"/>
    </row>
    <row r="268" s="1" customFormat="1" ht="12.75">
      <c r="B268" s="15"/>
    </row>
    <row r="269" s="1" customFormat="1" ht="12.75">
      <c r="B269" s="15"/>
    </row>
    <row r="270" s="1" customFormat="1" ht="12.75">
      <c r="B270" s="15"/>
    </row>
    <row r="271" s="1" customFormat="1" ht="12.75">
      <c r="B271" s="15"/>
    </row>
    <row r="272" s="1" customFormat="1" ht="12.75">
      <c r="B272" s="15"/>
    </row>
    <row r="273" s="1" customFormat="1" ht="12.75">
      <c r="B273" s="15"/>
    </row>
    <row r="274" s="1" customFormat="1" ht="12.75">
      <c r="B274" s="15"/>
    </row>
    <row r="275" s="1" customFormat="1" ht="12.75">
      <c r="B275" s="15"/>
    </row>
    <row r="276" s="1" customFormat="1" ht="12.75">
      <c r="B276" s="15"/>
    </row>
    <row r="277" s="1" customFormat="1" ht="12.75">
      <c r="B277" s="15"/>
    </row>
    <row r="278" s="1" customFormat="1" ht="12.75">
      <c r="B278" s="15"/>
    </row>
    <row r="279" s="1" customFormat="1" ht="12.75">
      <c r="B279" s="15"/>
    </row>
    <row r="280" s="1" customFormat="1" ht="12.75">
      <c r="B280" s="15"/>
    </row>
    <row r="281" s="1" customFormat="1" ht="12.75">
      <c r="B281" s="15"/>
    </row>
    <row r="282" s="1" customFormat="1" ht="12.75">
      <c r="B282" s="15"/>
    </row>
    <row r="283" s="1" customFormat="1" ht="12.75">
      <c r="B283" s="15"/>
    </row>
    <row r="284" s="1" customFormat="1" ht="12.75">
      <c r="B284" s="15"/>
    </row>
    <row r="285" s="1" customFormat="1" ht="12.75">
      <c r="B285" s="15"/>
    </row>
    <row r="286" s="1" customFormat="1" ht="12.75">
      <c r="B286" s="15"/>
    </row>
    <row r="287" s="1" customFormat="1" ht="12.75">
      <c r="B287" s="15"/>
    </row>
    <row r="288" s="1" customFormat="1" ht="12.75">
      <c r="B288" s="15"/>
    </row>
    <row r="289" s="1" customFormat="1" ht="12.75">
      <c r="B289" s="15"/>
    </row>
    <row r="290" s="1" customFormat="1" ht="12.75">
      <c r="B290" s="15"/>
    </row>
    <row r="291" s="1" customFormat="1" ht="12.75">
      <c r="B291" s="15"/>
    </row>
    <row r="292" s="1" customFormat="1" ht="12.75">
      <c r="B292" s="15"/>
    </row>
    <row r="293" s="1" customFormat="1" ht="12.75">
      <c r="B293" s="15"/>
    </row>
    <row r="294" s="1" customFormat="1" ht="12.75">
      <c r="B294" s="15"/>
    </row>
    <row r="295" s="1" customFormat="1" ht="12.75">
      <c r="B295" s="15"/>
    </row>
    <row r="296" s="1" customFormat="1" ht="12.75">
      <c r="B296" s="15"/>
    </row>
    <row r="297" s="1" customFormat="1" ht="12.75">
      <c r="B297" s="15"/>
    </row>
    <row r="298" s="1" customFormat="1" ht="12.75">
      <c r="B298" s="15"/>
    </row>
    <row r="299" s="1" customFormat="1" ht="12.75">
      <c r="B299" s="15"/>
    </row>
    <row r="300" s="1" customFormat="1" ht="12.75">
      <c r="B300" s="15"/>
    </row>
    <row r="301" s="1" customFormat="1" ht="12.75">
      <c r="B301" s="15"/>
    </row>
    <row r="302" s="1" customFormat="1" ht="12.75">
      <c r="B302" s="15"/>
    </row>
    <row r="303" s="1" customFormat="1" ht="12.75">
      <c r="B303" s="15"/>
    </row>
    <row r="304" s="1" customFormat="1" ht="12.75">
      <c r="B304" s="15"/>
    </row>
    <row r="305" s="1" customFormat="1" ht="12.75">
      <c r="B305" s="15"/>
    </row>
    <row r="306" s="1" customFormat="1" ht="12.75">
      <c r="B306" s="15"/>
    </row>
    <row r="307" s="1" customFormat="1" ht="12.75">
      <c r="B307" s="15"/>
    </row>
    <row r="308" s="1" customFormat="1" ht="12.75">
      <c r="B308" s="15"/>
    </row>
    <row r="309" s="1" customFormat="1" ht="12.75">
      <c r="B309" s="15"/>
    </row>
    <row r="310" s="1" customFormat="1" ht="12.75">
      <c r="B310" s="15"/>
    </row>
    <row r="311" s="1" customFormat="1" ht="12.75">
      <c r="B311" s="15"/>
    </row>
    <row r="312" s="1" customFormat="1" ht="12.75">
      <c r="B312" s="15"/>
    </row>
    <row r="313" s="1" customFormat="1" ht="12.75">
      <c r="B313" s="15"/>
    </row>
    <row r="314" s="1" customFormat="1" ht="12.75">
      <c r="B314" s="15"/>
    </row>
    <row r="315" s="1" customFormat="1" ht="12.75">
      <c r="B315" s="15"/>
    </row>
    <row r="316" s="1" customFormat="1" ht="12.75">
      <c r="B316" s="15"/>
    </row>
    <row r="317" s="1" customFormat="1" ht="12.75">
      <c r="B317" s="15"/>
    </row>
    <row r="318" s="1" customFormat="1" ht="12.75">
      <c r="B318" s="15"/>
    </row>
    <row r="319" s="1" customFormat="1" ht="12.75">
      <c r="B319" s="15"/>
    </row>
    <row r="320" s="1" customFormat="1" ht="12.75">
      <c r="B320" s="15"/>
    </row>
    <row r="321" s="1" customFormat="1" ht="12.75">
      <c r="B321" s="15"/>
    </row>
    <row r="322" s="1" customFormat="1" ht="12.75">
      <c r="B322" s="15"/>
    </row>
    <row r="323" s="1" customFormat="1" ht="12.75">
      <c r="B323" s="15"/>
    </row>
    <row r="324" s="1" customFormat="1" ht="12.75">
      <c r="B324" s="15"/>
    </row>
    <row r="325" s="1" customFormat="1" ht="12.75">
      <c r="B325" s="15"/>
    </row>
    <row r="326" s="1" customFormat="1" ht="12.75">
      <c r="B326" s="15"/>
    </row>
    <row r="327" s="1" customFormat="1" ht="12.75">
      <c r="B327" s="15"/>
    </row>
    <row r="328" s="1" customFormat="1" ht="12.75">
      <c r="B328" s="15"/>
    </row>
    <row r="329" s="1" customFormat="1" ht="12.75">
      <c r="B329" s="15"/>
    </row>
    <row r="330" s="1" customFormat="1" ht="12.75">
      <c r="B330" s="15"/>
    </row>
    <row r="331" s="1" customFormat="1" ht="12.75">
      <c r="B331" s="15"/>
    </row>
    <row r="332" s="1" customFormat="1" ht="12.75">
      <c r="B332" s="15"/>
    </row>
    <row r="333" s="1" customFormat="1" ht="12.75">
      <c r="B333" s="15"/>
    </row>
    <row r="334" s="1" customFormat="1" ht="12.75">
      <c r="B334" s="15"/>
    </row>
    <row r="335" s="1" customFormat="1" ht="12.75">
      <c r="B335" s="15"/>
    </row>
    <row r="336" s="1" customFormat="1" ht="12.75">
      <c r="B336" s="15"/>
    </row>
    <row r="337" s="1" customFormat="1" ht="12.75">
      <c r="B337" s="15"/>
    </row>
    <row r="338" s="1" customFormat="1" ht="12.75">
      <c r="B338" s="15"/>
    </row>
    <row r="339" s="1" customFormat="1" ht="12.75">
      <c r="B339" s="15"/>
    </row>
    <row r="340" s="1" customFormat="1" ht="12.75">
      <c r="B340" s="15"/>
    </row>
    <row r="341" s="1" customFormat="1" ht="12.75">
      <c r="B341" s="15"/>
    </row>
    <row r="342" s="1" customFormat="1" ht="12.75">
      <c r="B342" s="15"/>
    </row>
    <row r="343" s="1" customFormat="1" ht="12.75">
      <c r="B343" s="15"/>
    </row>
    <row r="344" s="1" customFormat="1" ht="12.75">
      <c r="B344" s="15"/>
    </row>
    <row r="345" s="1" customFormat="1" ht="12.75">
      <c r="B345" s="15"/>
    </row>
    <row r="346" s="1" customFormat="1" ht="12.75">
      <c r="B346" s="15"/>
    </row>
    <row r="347" s="1" customFormat="1" ht="12.75">
      <c r="B347" s="15"/>
    </row>
    <row r="348" s="1" customFormat="1" ht="12.75">
      <c r="B348" s="15"/>
    </row>
    <row r="349" s="1" customFormat="1" ht="12.75">
      <c r="B349" s="15"/>
    </row>
    <row r="350" s="1" customFormat="1" ht="12.75">
      <c r="B350" s="15"/>
    </row>
    <row r="351" s="1" customFormat="1" ht="12.75">
      <c r="B351" s="15"/>
    </row>
    <row r="352" s="1" customFormat="1" ht="12.75">
      <c r="B352" s="15"/>
    </row>
    <row r="353" s="1" customFormat="1" ht="12.75">
      <c r="B353" s="15"/>
    </row>
    <row r="354" s="1" customFormat="1" ht="12.75">
      <c r="B354" s="15"/>
    </row>
    <row r="355" s="1" customFormat="1" ht="12.75">
      <c r="B355" s="15"/>
    </row>
    <row r="356" s="1" customFormat="1" ht="12.75">
      <c r="B356" s="15"/>
    </row>
    <row r="357" s="1" customFormat="1" ht="12.75">
      <c r="B357" s="15"/>
    </row>
    <row r="358" s="1" customFormat="1" ht="12.75">
      <c r="B358" s="15"/>
    </row>
    <row r="359" s="1" customFormat="1" ht="12.75">
      <c r="B359" s="15"/>
    </row>
    <row r="360" s="1" customFormat="1" ht="12.75">
      <c r="B360" s="15"/>
    </row>
    <row r="361" s="1" customFormat="1" ht="12.75">
      <c r="B361" s="15"/>
    </row>
    <row r="362" s="1" customFormat="1" ht="12.75">
      <c r="B362" s="15"/>
    </row>
    <row r="363" s="1" customFormat="1" ht="12.75">
      <c r="B363" s="15"/>
    </row>
    <row r="364" s="1" customFormat="1" ht="12.75">
      <c r="B364" s="15"/>
    </row>
    <row r="365" s="1" customFormat="1" ht="12.75">
      <c r="B365" s="15"/>
    </row>
    <row r="366" s="1" customFormat="1" ht="12.75">
      <c r="B366" s="15"/>
    </row>
    <row r="367" s="1" customFormat="1" ht="12.75">
      <c r="B367" s="15"/>
    </row>
    <row r="368" s="1" customFormat="1" ht="12.75">
      <c r="B368" s="15"/>
    </row>
    <row r="369" s="1" customFormat="1" ht="12.75">
      <c r="B369" s="15"/>
    </row>
    <row r="370" s="1" customFormat="1" ht="12.75">
      <c r="B370" s="15"/>
    </row>
    <row r="371" s="1" customFormat="1" ht="12.75">
      <c r="B371" s="15"/>
    </row>
    <row r="372" s="1" customFormat="1" ht="12.75">
      <c r="B372" s="15"/>
    </row>
    <row r="373" s="1" customFormat="1" ht="12.75">
      <c r="B373" s="15"/>
    </row>
    <row r="374" s="1" customFormat="1" ht="12.75">
      <c r="B374" s="15"/>
    </row>
    <row r="375" s="1" customFormat="1" ht="12.75">
      <c r="B375" s="15"/>
    </row>
    <row r="376" s="1" customFormat="1" ht="12.75">
      <c r="B376" s="15"/>
    </row>
    <row r="377" s="1" customFormat="1" ht="12.75">
      <c r="B377" s="15"/>
    </row>
    <row r="378" s="1" customFormat="1" ht="12.75">
      <c r="B378" s="15"/>
    </row>
    <row r="379" s="1" customFormat="1" ht="12.75">
      <c r="B379" s="15"/>
    </row>
    <row r="380" s="1" customFormat="1" ht="12.75">
      <c r="B380" s="15"/>
    </row>
    <row r="381" s="1" customFormat="1" ht="12.75">
      <c r="B381" s="15"/>
    </row>
    <row r="382" s="1" customFormat="1" ht="12.75">
      <c r="B382" s="15"/>
    </row>
    <row r="383" s="1" customFormat="1" ht="12.75">
      <c r="B383" s="15"/>
    </row>
    <row r="384" s="1" customFormat="1" ht="12.75">
      <c r="B384" s="15"/>
    </row>
    <row r="385" s="1" customFormat="1" ht="12.75">
      <c r="B385" s="15"/>
    </row>
    <row r="386" s="1" customFormat="1" ht="12.75">
      <c r="B386" s="15"/>
    </row>
    <row r="387" s="1" customFormat="1" ht="12.75">
      <c r="B387" s="15"/>
    </row>
    <row r="388" s="1" customFormat="1" ht="12.75">
      <c r="B388" s="15"/>
    </row>
    <row r="389" s="1" customFormat="1" ht="12.75">
      <c r="B389" s="15"/>
    </row>
    <row r="390" s="1" customFormat="1" ht="12.75">
      <c r="B390" s="15"/>
    </row>
    <row r="391" s="1" customFormat="1" ht="12.75">
      <c r="B391" s="15"/>
    </row>
    <row r="392" s="1" customFormat="1" ht="12.75">
      <c r="B392" s="15"/>
    </row>
    <row r="393" s="1" customFormat="1" ht="12.75">
      <c r="B393" s="15"/>
    </row>
    <row r="394" s="1" customFormat="1" ht="12.75">
      <c r="B394" s="15"/>
    </row>
    <row r="395" s="1" customFormat="1" ht="12.75">
      <c r="B395" s="15"/>
    </row>
    <row r="396" s="1" customFormat="1" ht="12.75">
      <c r="B396" s="15"/>
    </row>
    <row r="397" s="1" customFormat="1" ht="12.75">
      <c r="B397" s="15"/>
    </row>
    <row r="398" s="1" customFormat="1" ht="12.75">
      <c r="B398" s="15"/>
    </row>
    <row r="399" s="1" customFormat="1" ht="12.75">
      <c r="B399" s="15"/>
    </row>
    <row r="400" s="1" customFormat="1" ht="12.75">
      <c r="B400" s="15"/>
    </row>
    <row r="401" s="1" customFormat="1" ht="12.75">
      <c r="B401" s="15"/>
    </row>
    <row r="402" s="1" customFormat="1" ht="12.75">
      <c r="B402" s="15"/>
    </row>
    <row r="403" s="1" customFormat="1" ht="12.75">
      <c r="B403" s="15"/>
    </row>
    <row r="404" s="1" customFormat="1" ht="12.75">
      <c r="B404" s="15"/>
    </row>
    <row r="405" s="1" customFormat="1" ht="12.75">
      <c r="B405" s="15"/>
    </row>
    <row r="406" s="1" customFormat="1" ht="12.75">
      <c r="B406" s="15"/>
    </row>
    <row r="407" s="1" customFormat="1" ht="12.75">
      <c r="B407" s="15"/>
    </row>
    <row r="408" s="1" customFormat="1" ht="12.75">
      <c r="B408" s="15"/>
    </row>
    <row r="409" s="1" customFormat="1" ht="12.75">
      <c r="B409" s="15"/>
    </row>
    <row r="410" s="1" customFormat="1" ht="12.75">
      <c r="B410" s="15"/>
    </row>
    <row r="411" s="1" customFormat="1" ht="12.75">
      <c r="B411" s="15"/>
    </row>
    <row r="412" s="1" customFormat="1" ht="12.75">
      <c r="B412" s="15"/>
    </row>
    <row r="413" s="1" customFormat="1" ht="12.75">
      <c r="B413" s="15"/>
    </row>
    <row r="414" s="1" customFormat="1" ht="12.75">
      <c r="B414" s="15"/>
    </row>
    <row r="415" s="1" customFormat="1" ht="12.75">
      <c r="B415" s="15"/>
    </row>
    <row r="416" s="1" customFormat="1" ht="12.75">
      <c r="B416" s="15"/>
    </row>
    <row r="417" s="1" customFormat="1" ht="12.75">
      <c r="B417" s="15"/>
    </row>
    <row r="418" s="1" customFormat="1" ht="12.75">
      <c r="B418" s="15"/>
    </row>
    <row r="419" s="1" customFormat="1" ht="12.75">
      <c r="B419" s="15"/>
    </row>
    <row r="420" s="1" customFormat="1" ht="12.75">
      <c r="B420" s="15"/>
    </row>
    <row r="421" s="1" customFormat="1" ht="12.75">
      <c r="B421" s="15"/>
    </row>
    <row r="422" s="1" customFormat="1" ht="12.75">
      <c r="B422" s="15"/>
    </row>
    <row r="423" s="1" customFormat="1" ht="12.75">
      <c r="B423" s="15"/>
    </row>
    <row r="424" s="1" customFormat="1" ht="12.75">
      <c r="B424" s="15"/>
    </row>
    <row r="425" s="1" customFormat="1" ht="12.75">
      <c r="B425" s="15"/>
    </row>
    <row r="426" s="1" customFormat="1" ht="12.75">
      <c r="B426" s="15"/>
    </row>
    <row r="427" s="1" customFormat="1" ht="12.75">
      <c r="B427" s="15"/>
    </row>
    <row r="428" s="1" customFormat="1" ht="12.75">
      <c r="B428" s="15"/>
    </row>
    <row r="429" s="1" customFormat="1" ht="12.75">
      <c r="B429" s="15"/>
    </row>
    <row r="430" s="1" customFormat="1" ht="12.75">
      <c r="B430" s="15"/>
    </row>
    <row r="431" s="1" customFormat="1" ht="12.75">
      <c r="B431" s="15"/>
    </row>
    <row r="432" s="1" customFormat="1" ht="12.75">
      <c r="B432" s="15"/>
    </row>
    <row r="433" s="1" customFormat="1" ht="12.75">
      <c r="B433" s="15"/>
    </row>
    <row r="434" s="1" customFormat="1" ht="12.75">
      <c r="B434" s="15"/>
    </row>
    <row r="435" s="1" customFormat="1" ht="12.75">
      <c r="B435" s="15"/>
    </row>
    <row r="436" s="1" customFormat="1" ht="12.75">
      <c r="B436" s="15"/>
    </row>
    <row r="437" s="1" customFormat="1" ht="12.75">
      <c r="B437" s="15"/>
    </row>
    <row r="438" s="1" customFormat="1" ht="12.75">
      <c r="B438" s="15"/>
    </row>
    <row r="439" s="1" customFormat="1" ht="12.75">
      <c r="B439" s="15"/>
    </row>
    <row r="440" s="1" customFormat="1" ht="12.75">
      <c r="B440" s="15"/>
    </row>
    <row r="441" s="1" customFormat="1" ht="12.75">
      <c r="B441" s="15"/>
    </row>
    <row r="442" s="1" customFormat="1" ht="12.75">
      <c r="B442" s="15"/>
    </row>
    <row r="443" s="1" customFormat="1" ht="12.75">
      <c r="B443" s="15"/>
    </row>
    <row r="444" s="1" customFormat="1" ht="12.75">
      <c r="B444" s="15"/>
    </row>
    <row r="445" s="1" customFormat="1" ht="12.75">
      <c r="B445" s="15"/>
    </row>
    <row r="446" s="1" customFormat="1" ht="12.75">
      <c r="B446" s="15"/>
    </row>
    <row r="447" s="1" customFormat="1" ht="12.75">
      <c r="B447" s="15"/>
    </row>
    <row r="448" s="1" customFormat="1" ht="12.75">
      <c r="B448" s="15"/>
    </row>
    <row r="449" s="1" customFormat="1" ht="12.75">
      <c r="B449" s="15"/>
    </row>
    <row r="450" s="1" customFormat="1" ht="12.75">
      <c r="B450" s="15"/>
    </row>
    <row r="451" s="1" customFormat="1" ht="12.75">
      <c r="B451" s="15"/>
    </row>
    <row r="452" s="1" customFormat="1" ht="12.75">
      <c r="B452" s="15"/>
    </row>
    <row r="453" s="1" customFormat="1" ht="12.75">
      <c r="B453" s="15"/>
    </row>
    <row r="454" s="1" customFormat="1" ht="12.75">
      <c r="B454" s="15"/>
    </row>
    <row r="455" s="1" customFormat="1" ht="12.75">
      <c r="B455" s="15"/>
    </row>
    <row r="456" s="1" customFormat="1" ht="12.75">
      <c r="B456" s="15"/>
    </row>
    <row r="457" s="1" customFormat="1" ht="12.75">
      <c r="B457" s="15"/>
    </row>
    <row r="458" s="1" customFormat="1" ht="12.75">
      <c r="B458" s="15"/>
    </row>
    <row r="459" s="1" customFormat="1" ht="12.75">
      <c r="B459" s="15"/>
    </row>
    <row r="460" s="1" customFormat="1" ht="12.75">
      <c r="B460" s="15"/>
    </row>
    <row r="461" s="1" customFormat="1" ht="12.75">
      <c r="B461" s="15"/>
    </row>
    <row r="462" s="1" customFormat="1" ht="12.75">
      <c r="B462" s="15"/>
    </row>
    <row r="463" s="1" customFormat="1" ht="12.75">
      <c r="B463" s="15"/>
    </row>
    <row r="464" s="1" customFormat="1" ht="12.75">
      <c r="B464" s="15"/>
    </row>
    <row r="465" s="1" customFormat="1" ht="12.75">
      <c r="B465" s="15"/>
    </row>
    <row r="466" s="1" customFormat="1" ht="12.75">
      <c r="B466" s="15"/>
    </row>
    <row r="467" s="1" customFormat="1" ht="12.75">
      <c r="B467" s="15"/>
    </row>
    <row r="468" s="1" customFormat="1" ht="12.75">
      <c r="B468" s="15"/>
    </row>
    <row r="469" s="1" customFormat="1" ht="12.75">
      <c r="B469" s="15"/>
    </row>
    <row r="470" s="1" customFormat="1" ht="12.75">
      <c r="B470" s="15"/>
    </row>
    <row r="471" s="1" customFormat="1" ht="12.75">
      <c r="B471" s="15"/>
    </row>
    <row r="472" s="1" customFormat="1" ht="12.75">
      <c r="B472" s="15"/>
    </row>
    <row r="473" s="1" customFormat="1" ht="12.75">
      <c r="B473" s="15"/>
    </row>
    <row r="474" s="1" customFormat="1" ht="12.75">
      <c r="B474" s="15"/>
    </row>
    <row r="475" s="1" customFormat="1" ht="12.75">
      <c r="B475" s="15"/>
    </row>
    <row r="476" s="1" customFormat="1" ht="12.75">
      <c r="B476" s="15"/>
    </row>
    <row r="477" s="1" customFormat="1" ht="12.75">
      <c r="B477" s="15"/>
    </row>
    <row r="478" s="1" customFormat="1" ht="12.75">
      <c r="B478" s="15"/>
    </row>
    <row r="479" s="1" customFormat="1" ht="12.75">
      <c r="B479" s="15"/>
    </row>
    <row r="480" s="1" customFormat="1" ht="12.75">
      <c r="B480" s="15"/>
    </row>
    <row r="481" s="1" customFormat="1" ht="12.75">
      <c r="B481" s="15"/>
    </row>
    <row r="482" s="1" customFormat="1" ht="12.75">
      <c r="B482" s="15"/>
    </row>
    <row r="483" s="1" customFormat="1" ht="12.75">
      <c r="B483" s="15"/>
    </row>
    <row r="484" s="1" customFormat="1" ht="12.75">
      <c r="B484" s="15"/>
    </row>
    <row r="485" s="1" customFormat="1" ht="12.75">
      <c r="B485" s="15"/>
    </row>
    <row r="486" s="1" customFormat="1" ht="12.75">
      <c r="B486" s="15"/>
    </row>
    <row r="487" s="1" customFormat="1" ht="12.75">
      <c r="B487" s="15"/>
    </row>
    <row r="488" s="1" customFormat="1" ht="12.75">
      <c r="B488" s="15"/>
    </row>
    <row r="489" s="1" customFormat="1" ht="12.75">
      <c r="B489" s="15"/>
    </row>
    <row r="490" s="1" customFormat="1" ht="12.75">
      <c r="B490" s="15"/>
    </row>
    <row r="491" s="1" customFormat="1" ht="12.75">
      <c r="B491" s="15"/>
    </row>
    <row r="492" s="1" customFormat="1" ht="12.75">
      <c r="B492" s="15"/>
    </row>
    <row r="493" s="1" customFormat="1" ht="12.75">
      <c r="B493" s="15"/>
    </row>
    <row r="494" s="1" customFormat="1" ht="12.75">
      <c r="B494" s="15"/>
    </row>
    <row r="495" s="1" customFormat="1" ht="12.75">
      <c r="B495" s="15"/>
    </row>
    <row r="496" s="1" customFormat="1" ht="12.75">
      <c r="B496" s="15"/>
    </row>
    <row r="497" s="1" customFormat="1" ht="12.75">
      <c r="B497" s="15"/>
    </row>
    <row r="498" s="1" customFormat="1" ht="12.75">
      <c r="B498" s="15"/>
    </row>
    <row r="499" s="1" customFormat="1" ht="12.75">
      <c r="B499" s="15"/>
    </row>
    <row r="500" s="1" customFormat="1" ht="12.75">
      <c r="B500" s="15"/>
    </row>
    <row r="501" s="1" customFormat="1" ht="12.75">
      <c r="B501" s="15"/>
    </row>
    <row r="502" s="1" customFormat="1" ht="12.75">
      <c r="B502" s="15"/>
    </row>
    <row r="503" s="1" customFormat="1" ht="12.75">
      <c r="B503" s="15"/>
    </row>
    <row r="504" s="1" customFormat="1" ht="12.75">
      <c r="B504" s="15"/>
    </row>
    <row r="505" s="1" customFormat="1" ht="12.75">
      <c r="B505" s="15"/>
    </row>
    <row r="506" s="1" customFormat="1" ht="12.75">
      <c r="B506" s="15"/>
    </row>
    <row r="507" s="1" customFormat="1" ht="12.75">
      <c r="B507" s="15"/>
    </row>
    <row r="508" s="1" customFormat="1" ht="12.75">
      <c r="B508" s="15"/>
    </row>
    <row r="509" s="1" customFormat="1" ht="12.75">
      <c r="B509" s="15"/>
    </row>
    <row r="510" s="1" customFormat="1" ht="12.75">
      <c r="B510" s="15"/>
    </row>
    <row r="511" s="1" customFormat="1" ht="12.75">
      <c r="B511" s="15"/>
    </row>
    <row r="512" s="1" customFormat="1" ht="12.75">
      <c r="B512" s="15"/>
    </row>
    <row r="513" s="1" customFormat="1" ht="12.75">
      <c r="B513" s="15"/>
    </row>
    <row r="514" s="1" customFormat="1" ht="12.75">
      <c r="B514" s="15"/>
    </row>
    <row r="515" s="1" customFormat="1" ht="12.75">
      <c r="B515" s="15"/>
    </row>
    <row r="516" s="1" customFormat="1" ht="12.75">
      <c r="B516" s="15"/>
    </row>
    <row r="517" s="1" customFormat="1" ht="12.75">
      <c r="B517" s="15"/>
    </row>
    <row r="518" s="1" customFormat="1" ht="12.75">
      <c r="B518" s="15"/>
    </row>
    <row r="519" s="1" customFormat="1" ht="12.75">
      <c r="B519" s="15"/>
    </row>
    <row r="520" s="1" customFormat="1" ht="12.75">
      <c r="B520" s="15"/>
    </row>
    <row r="521" s="1" customFormat="1" ht="12.75">
      <c r="B521" s="15"/>
    </row>
    <row r="522" s="1" customFormat="1" ht="12.75">
      <c r="B522" s="15"/>
    </row>
    <row r="523" s="1" customFormat="1" ht="12.75">
      <c r="B523" s="15"/>
    </row>
    <row r="524" s="1" customFormat="1" ht="12.75">
      <c r="B524" s="15"/>
    </row>
    <row r="525" s="1" customFormat="1" ht="12.75">
      <c r="B525" s="15"/>
    </row>
    <row r="526" s="1" customFormat="1" ht="12.75">
      <c r="B526" s="15"/>
    </row>
    <row r="527" s="1" customFormat="1" ht="12.75">
      <c r="B527" s="15"/>
    </row>
    <row r="528" s="1" customFormat="1" ht="12.75">
      <c r="B528" s="15"/>
    </row>
    <row r="529" s="1" customFormat="1" ht="12.75">
      <c r="B529" s="15"/>
    </row>
    <row r="530" s="1" customFormat="1" ht="12.75">
      <c r="B530" s="15"/>
    </row>
    <row r="531" s="1" customFormat="1" ht="12.75">
      <c r="B531" s="15"/>
    </row>
    <row r="532" s="1" customFormat="1" ht="12.75">
      <c r="B532" s="15"/>
    </row>
    <row r="533" s="1" customFormat="1" ht="12.75">
      <c r="B533" s="15"/>
    </row>
    <row r="534" s="1" customFormat="1" ht="12.75">
      <c r="B534" s="15"/>
    </row>
    <row r="535" s="1" customFormat="1" ht="12.75">
      <c r="B535" s="15"/>
    </row>
    <row r="536" s="1" customFormat="1" ht="12.75">
      <c r="B536" s="15"/>
    </row>
    <row r="537" s="1" customFormat="1" ht="12.75">
      <c r="B537" s="15"/>
    </row>
    <row r="538" s="1" customFormat="1" ht="12.75">
      <c r="B538" s="15"/>
    </row>
    <row r="539" s="1" customFormat="1" ht="12.75">
      <c r="B539" s="15"/>
    </row>
    <row r="540" s="1" customFormat="1" ht="12.75">
      <c r="B540" s="15"/>
    </row>
    <row r="541" s="1" customFormat="1" ht="12.75">
      <c r="B541" s="15"/>
    </row>
    <row r="542" s="1" customFormat="1" ht="12.75">
      <c r="B542" s="15"/>
    </row>
    <row r="543" s="1" customFormat="1" ht="12.75">
      <c r="B543" s="15"/>
    </row>
    <row r="544" s="1" customFormat="1" ht="12.75">
      <c r="B544" s="15"/>
    </row>
    <row r="545" s="1" customFormat="1" ht="12.75">
      <c r="B545" s="15"/>
    </row>
    <row r="546" s="1" customFormat="1" ht="12.75">
      <c r="B546" s="15"/>
    </row>
    <row r="547" s="1" customFormat="1" ht="12.75">
      <c r="B547" s="15"/>
    </row>
    <row r="548" s="1" customFormat="1" ht="12.75">
      <c r="B548" s="15"/>
    </row>
    <row r="549" s="1" customFormat="1" ht="12.75">
      <c r="B549" s="15"/>
    </row>
    <row r="550" s="1" customFormat="1" ht="12.75">
      <c r="B550" s="15"/>
    </row>
    <row r="551" s="1" customFormat="1" ht="12.75">
      <c r="B551" s="15"/>
    </row>
    <row r="552" s="1" customFormat="1" ht="12.75">
      <c r="B552" s="15"/>
    </row>
    <row r="553" s="1" customFormat="1" ht="12.75">
      <c r="B553" s="15"/>
    </row>
    <row r="554" s="1" customFormat="1" ht="12.75">
      <c r="B554" s="15"/>
    </row>
    <row r="555" s="1" customFormat="1" ht="12.75">
      <c r="B555" s="15"/>
    </row>
    <row r="556" s="1" customFormat="1" ht="12.75">
      <c r="B556" s="15"/>
    </row>
    <row r="557" s="1" customFormat="1" ht="12.75">
      <c r="B557" s="15"/>
    </row>
    <row r="558" s="1" customFormat="1" ht="12.75">
      <c r="B558" s="15"/>
    </row>
    <row r="559" s="1" customFormat="1" ht="12.75">
      <c r="B559" s="15"/>
    </row>
    <row r="560" s="1" customFormat="1" ht="12.75">
      <c r="B560" s="15"/>
    </row>
    <row r="561" s="1" customFormat="1" ht="12.75">
      <c r="B561" s="15"/>
    </row>
    <row r="562" s="1" customFormat="1" ht="12.75">
      <c r="B562" s="15"/>
    </row>
    <row r="563" s="1" customFormat="1" ht="12.75">
      <c r="B563" s="15"/>
    </row>
    <row r="564" s="1" customFormat="1" ht="12.75">
      <c r="B564" s="15"/>
    </row>
    <row r="565" s="1" customFormat="1" ht="12.75">
      <c r="B565" s="15"/>
    </row>
    <row r="566" s="1" customFormat="1" ht="12.75">
      <c r="B566" s="15"/>
    </row>
    <row r="567" s="1" customFormat="1" ht="12.75">
      <c r="B567" s="15"/>
    </row>
    <row r="568" s="1" customFormat="1" ht="12.75">
      <c r="B568" s="15"/>
    </row>
    <row r="569" s="1" customFormat="1" ht="12.75">
      <c r="B569" s="15"/>
    </row>
    <row r="570" s="1" customFormat="1" ht="12.75">
      <c r="B570" s="15"/>
    </row>
    <row r="571" s="1" customFormat="1" ht="12.75">
      <c r="B571" s="15"/>
    </row>
    <row r="572" s="1" customFormat="1" ht="12.75">
      <c r="B572" s="15"/>
    </row>
    <row r="573" s="1" customFormat="1" ht="12.75">
      <c r="B573" s="15"/>
    </row>
    <row r="574" s="1" customFormat="1" ht="12.75">
      <c r="B574" s="15"/>
    </row>
    <row r="575" s="1" customFormat="1" ht="12.75">
      <c r="B575" s="15"/>
    </row>
    <row r="576" s="1" customFormat="1" ht="12.75">
      <c r="B576" s="15"/>
    </row>
    <row r="577" s="1" customFormat="1" ht="12.75">
      <c r="B577" s="15"/>
    </row>
    <row r="578" s="1" customFormat="1" ht="12.75">
      <c r="B578" s="15"/>
    </row>
    <row r="579" s="1" customFormat="1" ht="12.75">
      <c r="B579" s="15"/>
    </row>
    <row r="580" s="1" customFormat="1" ht="12.75">
      <c r="B580" s="15"/>
    </row>
    <row r="581" s="1" customFormat="1" ht="12.75">
      <c r="B581" s="15"/>
    </row>
    <row r="582" s="1" customFormat="1" ht="12.75">
      <c r="B582" s="15"/>
    </row>
    <row r="583" s="1" customFormat="1" ht="12.75">
      <c r="B583" s="15"/>
    </row>
    <row r="584" s="1" customFormat="1" ht="12.75">
      <c r="B584" s="15"/>
    </row>
    <row r="585" s="1" customFormat="1" ht="12.75">
      <c r="B585" s="15"/>
    </row>
    <row r="586" s="1" customFormat="1" ht="12.75">
      <c r="B586" s="15"/>
    </row>
    <row r="587" s="1" customFormat="1" ht="12.75">
      <c r="B587" s="15"/>
    </row>
    <row r="588" s="1" customFormat="1" ht="12.75">
      <c r="B588" s="15"/>
    </row>
    <row r="589" s="1" customFormat="1" ht="12.75">
      <c r="B589" s="15"/>
    </row>
    <row r="590" s="1" customFormat="1" ht="12.75">
      <c r="B590" s="15"/>
    </row>
    <row r="591" s="1" customFormat="1" ht="12.75">
      <c r="B591" s="15"/>
    </row>
    <row r="592" s="1" customFormat="1" ht="12.75">
      <c r="B592" s="15"/>
    </row>
    <row r="593" s="1" customFormat="1" ht="12.75">
      <c r="B593" s="15"/>
    </row>
    <row r="594" s="1" customFormat="1" ht="12.75">
      <c r="B594" s="15"/>
    </row>
    <row r="595" s="1" customFormat="1" ht="12.75">
      <c r="B595" s="15"/>
    </row>
    <row r="596" s="1" customFormat="1" ht="12.75">
      <c r="B596" s="15"/>
    </row>
    <row r="597" s="1" customFormat="1" ht="12.75">
      <c r="B597" s="15"/>
    </row>
    <row r="598" s="1" customFormat="1" ht="12.75">
      <c r="B598" s="15"/>
    </row>
    <row r="599" s="1" customFormat="1" ht="12.75">
      <c r="B599" s="15"/>
    </row>
    <row r="600" s="1" customFormat="1" ht="12.75">
      <c r="B600" s="15"/>
    </row>
    <row r="601" s="1" customFormat="1" ht="12.75">
      <c r="B601" s="15"/>
    </row>
    <row r="602" s="1" customFormat="1" ht="12.75">
      <c r="B602" s="15"/>
    </row>
    <row r="603" s="1" customFormat="1" ht="12.75">
      <c r="B603" s="15"/>
    </row>
    <row r="604" s="1" customFormat="1" ht="12.75">
      <c r="B604" s="15"/>
    </row>
    <row r="605" s="1" customFormat="1" ht="12.75">
      <c r="B605" s="15"/>
    </row>
    <row r="606" s="1" customFormat="1" ht="12.75">
      <c r="B606" s="15"/>
    </row>
    <row r="607" s="1" customFormat="1" ht="12.75">
      <c r="B607" s="15"/>
    </row>
    <row r="608" s="1" customFormat="1" ht="12.75">
      <c r="B608" s="15"/>
    </row>
    <row r="609" s="1" customFormat="1" ht="12.75">
      <c r="B609" s="15"/>
    </row>
    <row r="610" s="1" customFormat="1" ht="12.75">
      <c r="B610" s="15"/>
    </row>
    <row r="611" s="1" customFormat="1" ht="12.75">
      <c r="B611" s="15"/>
    </row>
    <row r="612" s="1" customFormat="1" ht="12.75">
      <c r="B612" s="15"/>
    </row>
    <row r="613" s="1" customFormat="1" ht="12.75">
      <c r="B613" s="15"/>
    </row>
    <row r="614" s="1" customFormat="1" ht="12.75">
      <c r="B614" s="15"/>
    </row>
    <row r="615" s="1" customFormat="1" ht="12.75">
      <c r="B615" s="15"/>
    </row>
    <row r="616" s="1" customFormat="1" ht="12.75">
      <c r="B616" s="15"/>
    </row>
    <row r="617" s="1" customFormat="1" ht="12.75">
      <c r="B617" s="15"/>
    </row>
    <row r="618" s="1" customFormat="1" ht="12.75">
      <c r="B618" s="15"/>
    </row>
    <row r="619" s="1" customFormat="1" ht="12.75">
      <c r="B619" s="15"/>
    </row>
    <row r="620" s="1" customFormat="1" ht="12.75">
      <c r="B620" s="15"/>
    </row>
    <row r="621" s="1" customFormat="1" ht="12.75">
      <c r="B621" s="15"/>
    </row>
    <row r="622" s="1" customFormat="1" ht="12.75">
      <c r="B622" s="15"/>
    </row>
    <row r="623" s="1" customFormat="1" ht="12.75">
      <c r="B623" s="15"/>
    </row>
    <row r="624" s="1" customFormat="1" ht="12.75">
      <c r="B624" s="15"/>
    </row>
    <row r="625" s="1" customFormat="1" ht="12.75">
      <c r="B625" s="15"/>
    </row>
    <row r="626" s="1" customFormat="1" ht="12.75">
      <c r="B626" s="15"/>
    </row>
    <row r="627" s="1" customFormat="1" ht="12.75">
      <c r="B627" s="15"/>
    </row>
    <row r="628" s="1" customFormat="1" ht="12.75">
      <c r="B628" s="15"/>
    </row>
    <row r="629" s="1" customFormat="1" ht="12.75">
      <c r="B629" s="15"/>
    </row>
    <row r="630" s="1" customFormat="1" ht="12.75">
      <c r="B630" s="15"/>
    </row>
    <row r="631" s="1" customFormat="1" ht="12.75">
      <c r="B631" s="15"/>
    </row>
    <row r="632" s="1" customFormat="1" ht="12.75">
      <c r="B632" s="15"/>
    </row>
    <row r="633" s="1" customFormat="1" ht="12.75">
      <c r="B633" s="15"/>
    </row>
    <row r="634" s="1" customFormat="1" ht="12.75">
      <c r="B634" s="15"/>
    </row>
    <row r="635" s="1" customFormat="1" ht="12.75">
      <c r="B635" s="15"/>
    </row>
    <row r="636" s="1" customFormat="1" ht="12.75">
      <c r="B636" s="15"/>
    </row>
    <row r="637" s="1" customFormat="1" ht="12.75">
      <c r="B637" s="15"/>
    </row>
    <row r="638" s="1" customFormat="1" ht="12.75">
      <c r="B638" s="15"/>
    </row>
    <row r="639" s="1" customFormat="1" ht="12.75">
      <c r="B639" s="15"/>
    </row>
    <row r="640" s="1" customFormat="1" ht="12.75">
      <c r="B640" s="15"/>
    </row>
    <row r="641" s="1" customFormat="1" ht="12.75">
      <c r="B641" s="15"/>
    </row>
    <row r="642" s="1" customFormat="1" ht="12.75">
      <c r="B642" s="15"/>
    </row>
    <row r="643" s="1" customFormat="1" ht="12.75">
      <c r="B643" s="15"/>
    </row>
    <row r="644" s="1" customFormat="1" ht="12.75">
      <c r="B644" s="15"/>
    </row>
    <row r="645" s="1" customFormat="1" ht="12.75">
      <c r="B645" s="15"/>
    </row>
    <row r="646" s="1" customFormat="1" ht="12.75">
      <c r="B646" s="15"/>
    </row>
    <row r="647" s="1" customFormat="1" ht="12.75">
      <c r="B647" s="15"/>
    </row>
    <row r="648" s="1" customFormat="1" ht="12.75">
      <c r="B648" s="15"/>
    </row>
    <row r="649" s="1" customFormat="1" ht="12.75">
      <c r="B649" s="15"/>
    </row>
    <row r="650" s="1" customFormat="1" ht="12.75">
      <c r="B650" s="15"/>
    </row>
    <row r="651" s="1" customFormat="1" ht="12.75">
      <c r="B651" s="15"/>
    </row>
    <row r="652" s="1" customFormat="1" ht="12.75">
      <c r="B652" s="15"/>
    </row>
    <row r="653" s="1" customFormat="1" ht="12.75">
      <c r="B653" s="15"/>
    </row>
    <row r="654" s="1" customFormat="1" ht="12.75">
      <c r="B654" s="15"/>
    </row>
    <row r="655" s="1" customFormat="1" ht="12.75">
      <c r="B655" s="15"/>
    </row>
    <row r="656" s="1" customFormat="1" ht="12.75">
      <c r="B656" s="15"/>
    </row>
    <row r="657" s="1" customFormat="1" ht="12.75">
      <c r="B657" s="15"/>
    </row>
    <row r="658" s="1" customFormat="1" ht="12.75">
      <c r="B658" s="15"/>
    </row>
    <row r="659" s="1" customFormat="1" ht="12.75">
      <c r="B659" s="15"/>
    </row>
    <row r="660" s="1" customFormat="1" ht="12.75">
      <c r="B660" s="15"/>
    </row>
    <row r="661" s="1" customFormat="1" ht="12.75">
      <c r="B661" s="15"/>
    </row>
    <row r="662" s="1" customFormat="1" ht="12.75">
      <c r="B662" s="15"/>
    </row>
    <row r="663" s="1" customFormat="1" ht="12.75">
      <c r="B663" s="15"/>
    </row>
    <row r="664" s="1" customFormat="1" ht="12.75">
      <c r="B664" s="15"/>
    </row>
    <row r="665" s="1" customFormat="1" ht="12.75">
      <c r="B665" s="15"/>
    </row>
    <row r="666" s="1" customFormat="1" ht="12.75">
      <c r="B666" s="15"/>
    </row>
    <row r="667" s="1" customFormat="1" ht="12.75">
      <c r="B667" s="15"/>
    </row>
    <row r="668" s="1" customFormat="1" ht="12.75">
      <c r="B668" s="15"/>
    </row>
    <row r="669" s="1" customFormat="1" ht="12.75">
      <c r="B669" s="15"/>
    </row>
    <row r="670" s="1" customFormat="1" ht="12.75">
      <c r="B670" s="15"/>
    </row>
    <row r="671" s="1" customFormat="1" ht="12.75">
      <c r="B671" s="15"/>
    </row>
    <row r="672" s="1" customFormat="1" ht="12.75">
      <c r="B672" s="15"/>
    </row>
    <row r="673" s="1" customFormat="1" ht="12.75">
      <c r="B673" s="15"/>
    </row>
    <row r="674" s="1" customFormat="1" ht="12.75">
      <c r="B674" s="15"/>
    </row>
    <row r="675" s="1" customFormat="1" ht="12.75">
      <c r="B675" s="15"/>
    </row>
    <row r="676" s="1" customFormat="1" ht="12.75">
      <c r="B676" s="15"/>
    </row>
    <row r="677" s="1" customFormat="1" ht="12.75">
      <c r="B677" s="15"/>
    </row>
    <row r="678" s="1" customFormat="1" ht="12.75">
      <c r="B678" s="15"/>
    </row>
    <row r="679" s="1" customFormat="1" ht="12.75">
      <c r="B679" s="15"/>
    </row>
    <row r="680" s="1" customFormat="1" ht="12.75">
      <c r="B680" s="15"/>
    </row>
    <row r="681" s="1" customFormat="1" ht="12.75">
      <c r="B681" s="15"/>
    </row>
    <row r="682" s="1" customFormat="1" ht="12.75">
      <c r="B682" s="15"/>
    </row>
    <row r="683" s="1" customFormat="1" ht="12.75">
      <c r="B683" s="15"/>
    </row>
    <row r="684" s="1" customFormat="1" ht="12.75">
      <c r="B684" s="15"/>
    </row>
    <row r="685" s="1" customFormat="1" ht="12.75">
      <c r="B685" s="15"/>
    </row>
    <row r="686" s="1" customFormat="1" ht="12.75">
      <c r="B686" s="15"/>
    </row>
    <row r="687" s="1" customFormat="1" ht="12.75">
      <c r="B687" s="15"/>
    </row>
    <row r="688" s="1" customFormat="1" ht="12.75">
      <c r="B688" s="15"/>
    </row>
    <row r="689" s="1" customFormat="1" ht="12.75">
      <c r="B689" s="15"/>
    </row>
    <row r="690" s="1" customFormat="1" ht="12.75">
      <c r="B690" s="15"/>
    </row>
    <row r="691" s="1" customFormat="1" ht="12.75">
      <c r="B691" s="15"/>
    </row>
    <row r="692" s="1" customFormat="1" ht="12.75">
      <c r="B692" s="15"/>
    </row>
    <row r="693" s="1" customFormat="1" ht="12.75">
      <c r="B693" s="15"/>
    </row>
    <row r="694" s="1" customFormat="1" ht="12.75">
      <c r="B694" s="15"/>
    </row>
    <row r="695" s="1" customFormat="1" ht="12.75">
      <c r="B695" s="15"/>
    </row>
    <row r="696" s="1" customFormat="1" ht="12.75">
      <c r="B696" s="15"/>
    </row>
    <row r="697" s="1" customFormat="1" ht="12.75">
      <c r="B697" s="15"/>
    </row>
    <row r="698" s="1" customFormat="1" ht="12.75">
      <c r="B698" s="15"/>
    </row>
    <row r="699" s="1" customFormat="1" ht="12.75">
      <c r="B699" s="15"/>
    </row>
    <row r="700" s="1" customFormat="1" ht="12.75">
      <c r="B700" s="15"/>
    </row>
    <row r="701" s="1" customFormat="1" ht="12.75">
      <c r="B701" s="15"/>
    </row>
    <row r="702" s="1" customFormat="1" ht="12.75">
      <c r="B702" s="15"/>
    </row>
    <row r="703" s="1" customFormat="1" ht="12.75">
      <c r="B703" s="15"/>
    </row>
    <row r="704" s="1" customFormat="1" ht="12.75">
      <c r="B704" s="15"/>
    </row>
    <row r="705" s="1" customFormat="1" ht="12.75">
      <c r="B705" s="15"/>
    </row>
    <row r="706" s="1" customFormat="1" ht="12.75">
      <c r="B706" s="15"/>
    </row>
    <row r="707" s="1" customFormat="1" ht="12.75">
      <c r="B707" s="15"/>
    </row>
    <row r="708" s="1" customFormat="1" ht="12.75">
      <c r="B708" s="15"/>
    </row>
    <row r="709" s="1" customFormat="1" ht="12.75">
      <c r="B709" s="15"/>
    </row>
    <row r="710" s="1" customFormat="1" ht="12.75">
      <c r="B710" s="15"/>
    </row>
    <row r="711" s="1" customFormat="1" ht="12.75">
      <c r="B711" s="15"/>
    </row>
    <row r="712" s="1" customFormat="1" ht="12.75">
      <c r="B712" s="15"/>
    </row>
    <row r="713" s="1" customFormat="1" ht="12.75">
      <c r="B713" s="15"/>
    </row>
    <row r="714" s="1" customFormat="1" ht="12.75">
      <c r="B714" s="15"/>
    </row>
    <row r="715" s="1" customFormat="1" ht="12.75">
      <c r="B715" s="15"/>
    </row>
    <row r="716" s="1" customFormat="1" ht="12.75">
      <c r="B716" s="15"/>
    </row>
    <row r="717" s="1" customFormat="1" ht="12.75">
      <c r="B717" s="15"/>
    </row>
    <row r="718" s="1" customFormat="1" ht="12.75">
      <c r="B718" s="15"/>
    </row>
    <row r="719" s="1" customFormat="1" ht="12.75">
      <c r="B719" s="15"/>
    </row>
    <row r="720" s="1" customFormat="1" ht="12.75">
      <c r="B720" s="15"/>
    </row>
    <row r="721" s="1" customFormat="1" ht="12.75">
      <c r="B721" s="15"/>
    </row>
    <row r="722" s="1" customFormat="1" ht="12.75">
      <c r="B722" s="15"/>
    </row>
  </sheetData>
  <sheetProtection password="CA6B" sheet="1" objects="1" scenarios="1" selectLockedCells="1"/>
  <mergeCells count="4">
    <mergeCell ref="A1:K1"/>
    <mergeCell ref="A2:K2"/>
    <mergeCell ref="C4:H4"/>
    <mergeCell ref="C27:H27"/>
  </mergeCells>
  <printOptions/>
  <pageMargins left="0.37" right="0.2" top="0.71" bottom="0.36" header="0.27" footer="0.19"/>
  <pageSetup fitToHeight="1" fitToWidth="1" horizontalDpi="600" verticalDpi="600" orientation="landscape" scale="90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5:V185"/>
  <sheetViews>
    <sheetView workbookViewId="0" topLeftCell="G22">
      <selection activeCell="M38" sqref="M38"/>
    </sheetView>
  </sheetViews>
  <sheetFormatPr defaultColWidth="9.140625" defaultRowHeight="12.75"/>
  <cols>
    <col min="2" max="2" width="19.140625" style="0" customWidth="1"/>
    <col min="4" max="4" width="11.57421875" style="0" customWidth="1"/>
    <col min="5" max="5" width="11.57421875" style="0" bestFit="1" customWidth="1"/>
    <col min="6" max="6" width="11.57421875" style="0" customWidth="1"/>
    <col min="7" max="7" width="13.00390625" style="0" customWidth="1"/>
    <col min="8" max="8" width="19.57421875" style="0" customWidth="1"/>
    <col min="9" max="9" width="12.140625" style="0" customWidth="1"/>
    <col min="10" max="10" width="26.00390625" style="0" bestFit="1" customWidth="1"/>
    <col min="12" max="12" width="10.8515625" style="0" bestFit="1" customWidth="1"/>
    <col min="13" max="13" width="12.140625" style="0" bestFit="1" customWidth="1"/>
  </cols>
  <sheetData>
    <row r="5" ht="12.75">
      <c r="B5" t="s">
        <v>27</v>
      </c>
    </row>
    <row r="7" spans="2:22" ht="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ht="18">
      <c r="B8" s="18"/>
      <c r="C8" s="19"/>
      <c r="D8" s="19"/>
      <c r="E8" s="19"/>
      <c r="F8" s="19"/>
      <c r="G8" s="20"/>
      <c r="H8" s="20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2" ht="15">
      <c r="B9" s="21" t="s">
        <v>28</v>
      </c>
      <c r="C9" s="22" t="s">
        <v>29</v>
      </c>
      <c r="D9" s="22" t="s">
        <v>30</v>
      </c>
      <c r="E9" s="22" t="s">
        <v>31</v>
      </c>
      <c r="F9" s="22" t="s">
        <v>32</v>
      </c>
      <c r="G9" s="23" t="s">
        <v>33</v>
      </c>
      <c r="I9" s="17"/>
      <c r="J9" s="160" t="s">
        <v>16</v>
      </c>
      <c r="K9" s="6"/>
      <c r="L9" s="6"/>
      <c r="M9" s="19"/>
      <c r="N9" s="19"/>
      <c r="O9" s="19"/>
      <c r="P9" s="17"/>
      <c r="Q9" s="17"/>
      <c r="R9" s="17"/>
      <c r="S9" s="17"/>
      <c r="T9" s="17"/>
      <c r="U9" s="17"/>
      <c r="V9" s="17"/>
    </row>
    <row r="10" spans="3:22" ht="15">
      <c r="C10" s="24">
        <v>208</v>
      </c>
      <c r="D10" s="24">
        <v>7.5</v>
      </c>
      <c r="E10" s="25">
        <f>C10+D10*0.1</f>
        <v>208.75</v>
      </c>
      <c r="F10" s="24">
        <v>22</v>
      </c>
      <c r="G10" s="26" t="s">
        <v>34</v>
      </c>
      <c r="H10" s="27" t="s">
        <v>35</v>
      </c>
      <c r="I10" s="17"/>
      <c r="J10" s="161"/>
      <c r="K10" s="6"/>
      <c r="L10" s="6"/>
      <c r="M10" s="19"/>
      <c r="N10" s="19"/>
      <c r="O10" s="19"/>
      <c r="P10" s="17"/>
      <c r="Q10" s="17"/>
      <c r="R10" s="17"/>
      <c r="S10" s="17"/>
      <c r="T10" s="17"/>
      <c r="U10" s="17"/>
      <c r="V10" s="17"/>
    </row>
    <row r="11" spans="3:22" ht="15">
      <c r="C11" s="24">
        <v>208</v>
      </c>
      <c r="D11" s="24">
        <v>10</v>
      </c>
      <c r="E11" s="25">
        <f aca="true" t="shared" si="0" ref="E11:E73">C11+D11*0.1</f>
        <v>209</v>
      </c>
      <c r="F11" s="24">
        <v>28</v>
      </c>
      <c r="G11" s="26">
        <v>1</v>
      </c>
      <c r="H11" s="27" t="s">
        <v>36</v>
      </c>
      <c r="I11" s="17"/>
      <c r="J11" s="100"/>
      <c r="K11" s="6"/>
      <c r="L11" s="6"/>
      <c r="M11" s="19"/>
      <c r="N11" s="19"/>
      <c r="O11" s="19"/>
      <c r="P11" s="17"/>
      <c r="Q11" s="17"/>
      <c r="R11" s="17"/>
      <c r="S11" s="17"/>
      <c r="T11" s="17"/>
      <c r="U11" s="17"/>
      <c r="V11" s="17"/>
    </row>
    <row r="12" spans="3:22" ht="15">
      <c r="C12" s="24">
        <v>208</v>
      </c>
      <c r="D12" s="24">
        <v>15</v>
      </c>
      <c r="E12" s="25">
        <f t="shared" si="0"/>
        <v>209.5</v>
      </c>
      <c r="F12" s="24">
        <v>42</v>
      </c>
      <c r="G12" s="156">
        <v>2</v>
      </c>
      <c r="H12" s="27" t="s">
        <v>37</v>
      </c>
      <c r="I12" s="17"/>
      <c r="J12" s="65">
        <f>+Summary!E17</f>
        <v>11</v>
      </c>
      <c r="K12" s="6" t="s">
        <v>17</v>
      </c>
      <c r="L12" s="6"/>
      <c r="M12" s="19"/>
      <c r="N12" s="19"/>
      <c r="O12" s="19"/>
      <c r="P12" s="17"/>
      <c r="Q12" s="17"/>
      <c r="R12" s="17"/>
      <c r="S12" s="17"/>
      <c r="T12" s="17"/>
      <c r="U12" s="17"/>
      <c r="V12" s="17"/>
    </row>
    <row r="13" spans="3:22" ht="15">
      <c r="C13" s="24">
        <v>208</v>
      </c>
      <c r="D13" s="24">
        <v>20</v>
      </c>
      <c r="E13" s="25">
        <f t="shared" si="0"/>
        <v>210</v>
      </c>
      <c r="F13" s="24">
        <v>54</v>
      </c>
      <c r="G13" s="157"/>
      <c r="H13" s="27" t="s">
        <v>38</v>
      </c>
      <c r="I13" s="17"/>
      <c r="J13" s="65">
        <f>+Summary!E18</f>
        <v>6</v>
      </c>
      <c r="K13" s="6" t="s">
        <v>18</v>
      </c>
      <c r="L13" s="6"/>
      <c r="M13" s="19"/>
      <c r="N13" s="19"/>
      <c r="O13" s="19"/>
      <c r="P13" s="17"/>
      <c r="Q13" s="17"/>
      <c r="R13" s="17"/>
      <c r="S13" s="17"/>
      <c r="T13" s="17"/>
      <c r="U13" s="17"/>
      <c r="V13" s="17"/>
    </row>
    <row r="14" spans="3:22" ht="15">
      <c r="C14" s="24">
        <v>208</v>
      </c>
      <c r="D14" s="24">
        <v>25</v>
      </c>
      <c r="E14" s="25">
        <f t="shared" si="0"/>
        <v>210.5</v>
      </c>
      <c r="F14" s="24">
        <v>68</v>
      </c>
      <c r="G14" s="158"/>
      <c r="H14" s="27" t="s">
        <v>39</v>
      </c>
      <c r="I14" s="17"/>
      <c r="J14" s="65">
        <f>+Summary!E16</f>
        <v>460</v>
      </c>
      <c r="K14" s="6" t="s">
        <v>19</v>
      </c>
      <c r="L14" s="6"/>
      <c r="M14" s="19"/>
      <c r="N14" s="19"/>
      <c r="O14" s="19"/>
      <c r="P14" s="17"/>
      <c r="Q14" s="17"/>
      <c r="R14" s="17"/>
      <c r="S14" s="17"/>
      <c r="T14" s="17"/>
      <c r="U14" s="17"/>
      <c r="V14" s="17"/>
    </row>
    <row r="15" spans="3:22" ht="15">
      <c r="C15" s="24">
        <v>208</v>
      </c>
      <c r="D15" s="24">
        <v>30</v>
      </c>
      <c r="E15" s="25">
        <f t="shared" si="0"/>
        <v>211</v>
      </c>
      <c r="F15" s="24">
        <v>80</v>
      </c>
      <c r="G15" s="156">
        <v>3</v>
      </c>
      <c r="H15" s="27" t="s">
        <v>40</v>
      </c>
      <c r="I15" s="17"/>
      <c r="J15" s="107">
        <f>+Summary!E14</f>
        <v>5</v>
      </c>
      <c r="K15" s="6" t="s">
        <v>20</v>
      </c>
      <c r="L15" s="6"/>
      <c r="M15" s="19"/>
      <c r="N15" s="19"/>
      <c r="O15" s="19"/>
      <c r="P15" s="17"/>
      <c r="Q15" s="17"/>
      <c r="R15" s="17"/>
      <c r="S15" s="17"/>
      <c r="T15" s="17"/>
      <c r="U15" s="17"/>
      <c r="V15" s="17"/>
    </row>
    <row r="16" spans="3:22" ht="15">
      <c r="C16" s="24">
        <v>208</v>
      </c>
      <c r="D16" s="24">
        <v>40</v>
      </c>
      <c r="E16" s="25">
        <f t="shared" si="0"/>
        <v>212</v>
      </c>
      <c r="F16" s="24">
        <v>104</v>
      </c>
      <c r="G16" s="157"/>
      <c r="H16" s="27" t="s">
        <v>41</v>
      </c>
      <c r="I16" s="17"/>
      <c r="J16" s="66">
        <f>+Summary!$E$22</f>
        <v>1350</v>
      </c>
      <c r="K16" s="6" t="s">
        <v>21</v>
      </c>
      <c r="L16" s="6"/>
      <c r="M16" s="19"/>
      <c r="N16" s="19"/>
      <c r="O16" s="19"/>
      <c r="P16" s="17"/>
      <c r="Q16" s="17"/>
      <c r="R16" s="17"/>
      <c r="S16" s="17"/>
      <c r="T16" s="17"/>
      <c r="U16" s="17"/>
      <c r="V16" s="17"/>
    </row>
    <row r="17" spans="3:22" ht="15">
      <c r="C17" s="24">
        <v>208</v>
      </c>
      <c r="D17" s="24">
        <v>50</v>
      </c>
      <c r="E17" s="25">
        <f t="shared" si="0"/>
        <v>213</v>
      </c>
      <c r="F17" s="24">
        <v>130</v>
      </c>
      <c r="G17" s="158"/>
      <c r="H17" s="27" t="s">
        <v>42</v>
      </c>
      <c r="I17" s="17"/>
      <c r="J17" s="109">
        <f>+Summary!$E$23</f>
        <v>0.5</v>
      </c>
      <c r="K17" s="6" t="s">
        <v>87</v>
      </c>
      <c r="L17" s="6"/>
      <c r="M17" s="19"/>
      <c r="N17" s="19"/>
      <c r="O17" s="19"/>
      <c r="P17" s="17"/>
      <c r="Q17" s="17"/>
      <c r="R17" s="17"/>
      <c r="S17" s="17"/>
      <c r="T17" s="17"/>
      <c r="U17" s="17"/>
      <c r="V17" s="17"/>
    </row>
    <row r="18" spans="3:22" ht="15">
      <c r="C18" s="24">
        <v>230</v>
      </c>
      <c r="D18" s="24">
        <v>5</v>
      </c>
      <c r="E18" s="25">
        <f t="shared" si="0"/>
        <v>230.5</v>
      </c>
      <c r="F18" s="24">
        <v>15.2</v>
      </c>
      <c r="G18" s="30"/>
      <c r="H18" s="27" t="s">
        <v>138</v>
      </c>
      <c r="I18" s="17"/>
      <c r="J18" s="109"/>
      <c r="K18" s="6"/>
      <c r="L18" s="6"/>
      <c r="M18" s="19"/>
      <c r="N18" s="19"/>
      <c r="O18" s="19"/>
      <c r="P18" s="17"/>
      <c r="Q18" s="17"/>
      <c r="R18" s="17"/>
      <c r="S18" s="17"/>
      <c r="T18" s="17"/>
      <c r="U18" s="17"/>
      <c r="V18" s="17"/>
    </row>
    <row r="19" spans="3:22" ht="15">
      <c r="C19" s="24">
        <v>230</v>
      </c>
      <c r="D19" s="24">
        <v>7.5</v>
      </c>
      <c r="E19" s="25">
        <f t="shared" si="0"/>
        <v>230.75</v>
      </c>
      <c r="F19" s="24">
        <v>22</v>
      </c>
      <c r="G19" s="30"/>
      <c r="H19" s="27" t="s">
        <v>35</v>
      </c>
      <c r="I19" s="17"/>
      <c r="J19" s="109">
        <f>+Summary!$E$24</f>
        <v>0.05</v>
      </c>
      <c r="K19" s="7" t="s">
        <v>135</v>
      </c>
      <c r="L19" s="6"/>
      <c r="M19" s="19"/>
      <c r="N19" s="19"/>
      <c r="O19" s="19"/>
      <c r="P19" s="17"/>
      <c r="Q19" s="17"/>
      <c r="R19" s="17"/>
      <c r="S19" s="17"/>
      <c r="T19" s="17"/>
      <c r="U19" s="17"/>
      <c r="V19" s="17"/>
    </row>
    <row r="20" spans="3:22" ht="15">
      <c r="C20" s="24">
        <v>230</v>
      </c>
      <c r="D20" s="24">
        <v>10</v>
      </c>
      <c r="E20" s="25">
        <f t="shared" si="0"/>
        <v>231</v>
      </c>
      <c r="F20" s="24">
        <v>28</v>
      </c>
      <c r="G20" s="30"/>
      <c r="H20" s="27" t="s">
        <v>36</v>
      </c>
      <c r="I20" s="17"/>
      <c r="K20" s="6"/>
      <c r="L20" s="6"/>
      <c r="M20" s="19"/>
      <c r="N20" s="19"/>
      <c r="O20" s="19"/>
      <c r="P20" s="17"/>
      <c r="Q20" s="17"/>
      <c r="R20" s="17"/>
      <c r="S20" s="17"/>
      <c r="T20" s="17"/>
      <c r="U20" s="17"/>
      <c r="V20" s="17"/>
    </row>
    <row r="21" spans="3:22" ht="15">
      <c r="C21" s="24">
        <v>230</v>
      </c>
      <c r="D21" s="24">
        <v>15</v>
      </c>
      <c r="E21" s="25">
        <f t="shared" si="0"/>
        <v>231.5</v>
      </c>
      <c r="F21" s="24">
        <v>42</v>
      </c>
      <c r="G21" s="30"/>
      <c r="H21" s="27" t="s">
        <v>37</v>
      </c>
      <c r="I21" s="17"/>
      <c r="J21" s="19"/>
      <c r="K21" s="19"/>
      <c r="L21" s="19"/>
      <c r="M21" s="19"/>
      <c r="N21" s="19"/>
      <c r="O21" s="19"/>
      <c r="P21" s="17"/>
      <c r="Q21" s="17"/>
      <c r="R21" s="17"/>
      <c r="S21" s="17"/>
      <c r="T21" s="17"/>
      <c r="U21" s="17"/>
      <c r="V21" s="17"/>
    </row>
    <row r="22" spans="3:22" ht="15">
      <c r="C22" s="24">
        <v>230</v>
      </c>
      <c r="D22" s="24">
        <v>20</v>
      </c>
      <c r="E22" s="25">
        <f t="shared" si="0"/>
        <v>232</v>
      </c>
      <c r="F22" s="24">
        <v>54</v>
      </c>
      <c r="G22" s="30"/>
      <c r="H22" s="27" t="s">
        <v>38</v>
      </c>
      <c r="I22" s="17"/>
      <c r="J22" s="5"/>
      <c r="K22" s="162" t="s">
        <v>106</v>
      </c>
      <c r="L22" s="163"/>
      <c r="M22" s="164"/>
      <c r="N22" s="19"/>
      <c r="O22" s="19"/>
      <c r="P22" s="17"/>
      <c r="Q22" s="17"/>
      <c r="R22" s="17"/>
      <c r="S22" s="17"/>
      <c r="T22" s="17"/>
      <c r="U22" s="17"/>
      <c r="V22" s="17"/>
    </row>
    <row r="23" spans="3:22" ht="15">
      <c r="C23" s="24">
        <v>230</v>
      </c>
      <c r="D23" s="24">
        <v>25</v>
      </c>
      <c r="E23" s="25">
        <f t="shared" si="0"/>
        <v>232.5</v>
      </c>
      <c r="F23" s="24">
        <v>68</v>
      </c>
      <c r="G23" s="30"/>
      <c r="H23" s="27" t="s">
        <v>39</v>
      </c>
      <c r="I23" s="17"/>
      <c r="J23" s="5"/>
      <c r="K23" s="43" t="s">
        <v>22</v>
      </c>
      <c r="L23" s="44"/>
      <c r="M23" s="43" t="str">
        <f>VLOOKUP(INDEX!J14+INDEX!J15*0.1,INDEX,4)</f>
        <v>PC3-46-5-E1-11</v>
      </c>
      <c r="N23" s="19"/>
      <c r="O23" s="19"/>
      <c r="P23" s="17"/>
      <c r="Q23" s="17"/>
      <c r="R23" s="17"/>
      <c r="S23" s="17"/>
      <c r="T23" s="17"/>
      <c r="U23" s="17"/>
      <c r="V23" s="17"/>
    </row>
    <row r="24" spans="3:22" ht="15">
      <c r="C24" s="24">
        <v>230</v>
      </c>
      <c r="D24" s="24">
        <v>30</v>
      </c>
      <c r="E24" s="25">
        <f t="shared" si="0"/>
        <v>233</v>
      </c>
      <c r="F24" s="24">
        <v>80</v>
      </c>
      <c r="G24" s="30"/>
      <c r="H24" s="27" t="s">
        <v>40</v>
      </c>
      <c r="I24" s="17"/>
      <c r="J24" s="45" t="s">
        <v>23</v>
      </c>
      <c r="K24" s="46"/>
      <c r="L24" s="47">
        <f>+Summary!E19</f>
        <v>0.04779</v>
      </c>
      <c r="M24" s="48"/>
      <c r="N24" s="19"/>
      <c r="O24" s="19"/>
      <c r="P24" s="17"/>
      <c r="Q24" s="17"/>
      <c r="R24" s="17"/>
      <c r="S24" s="17"/>
      <c r="T24" s="17"/>
      <c r="U24" s="17"/>
      <c r="V24" s="17"/>
    </row>
    <row r="25" spans="3:22" ht="15">
      <c r="C25" s="24">
        <v>230</v>
      </c>
      <c r="D25" s="24">
        <v>40</v>
      </c>
      <c r="E25" s="25">
        <f t="shared" si="0"/>
        <v>234</v>
      </c>
      <c r="F25" s="24">
        <v>104</v>
      </c>
      <c r="G25" s="30"/>
      <c r="H25" s="27" t="s">
        <v>41</v>
      </c>
      <c r="I25" s="17"/>
      <c r="J25" s="45" t="s">
        <v>24</v>
      </c>
      <c r="K25" s="46"/>
      <c r="L25" s="47">
        <f>INDEX!$J$16/L26</f>
        <v>73.4063375650176</v>
      </c>
      <c r="M25" s="48"/>
      <c r="N25" s="19"/>
      <c r="O25" s="19"/>
      <c r="P25" s="17"/>
      <c r="Q25" s="17"/>
      <c r="R25" s="17"/>
      <c r="S25" s="17"/>
      <c r="T25" s="17"/>
      <c r="U25" s="17"/>
      <c r="V25" s="17"/>
    </row>
    <row r="26" spans="3:22" ht="15">
      <c r="C26" s="24">
        <v>230</v>
      </c>
      <c r="D26" s="24">
        <v>50</v>
      </c>
      <c r="E26" s="25">
        <f t="shared" si="0"/>
        <v>235</v>
      </c>
      <c r="F26" s="24">
        <v>130</v>
      </c>
      <c r="G26" s="30"/>
      <c r="H26" s="27" t="s">
        <v>42</v>
      </c>
      <c r="I26" s="17"/>
      <c r="J26" s="45" t="s">
        <v>25</v>
      </c>
      <c r="K26" s="49"/>
      <c r="L26" s="50">
        <f>INDEX!$J$16*1000/(1.73*INDEX!$J$14*VLOOKUP(INDEX!$J$14+INDEX!$J$15*0.1,INDEX,2)*0.148*INDEX!J17*INDEX!$J$12*INDEX!$J$13*52*L$24)</f>
        <v>18.390782659661717</v>
      </c>
      <c r="M26" s="50" t="e">
        <f>(J16-L29)/L25</f>
        <v>#REF!</v>
      </c>
      <c r="N26" s="19"/>
      <c r="O26" s="19"/>
      <c r="P26" s="17"/>
      <c r="Q26" s="17"/>
      <c r="R26" s="17"/>
      <c r="S26" s="17"/>
      <c r="T26" s="17"/>
      <c r="U26" s="17"/>
      <c r="V26" s="17"/>
    </row>
    <row r="27" spans="3:22" ht="15">
      <c r="C27" s="31">
        <v>380</v>
      </c>
      <c r="D27" s="31">
        <v>5</v>
      </c>
      <c r="E27" s="25">
        <f t="shared" si="0"/>
        <v>380.5</v>
      </c>
      <c r="F27" s="31">
        <v>9</v>
      </c>
      <c r="G27" s="32" t="s">
        <v>34</v>
      </c>
      <c r="H27" s="33" t="s">
        <v>43</v>
      </c>
      <c r="I27" s="17"/>
      <c r="J27" s="45" t="s">
        <v>26</v>
      </c>
      <c r="K27" s="51"/>
      <c r="L27" s="110">
        <f>IRR(INDEX!J78:J93)</f>
        <v>0.01846768014970796</v>
      </c>
      <c r="M27" s="53"/>
      <c r="N27" s="19"/>
      <c r="O27" s="19"/>
      <c r="P27" s="17"/>
      <c r="Q27" s="17"/>
      <c r="R27" s="17"/>
      <c r="S27" s="17"/>
      <c r="T27" s="17"/>
      <c r="U27" s="17"/>
      <c r="V27" s="17"/>
    </row>
    <row r="28" spans="3:22" ht="15">
      <c r="C28" s="31">
        <v>380</v>
      </c>
      <c r="D28" s="31">
        <v>7.5</v>
      </c>
      <c r="E28" s="25">
        <f t="shared" si="0"/>
        <v>380.75</v>
      </c>
      <c r="F28" s="31">
        <v>13</v>
      </c>
      <c r="G28" s="32" t="s">
        <v>34</v>
      </c>
      <c r="H28" s="33" t="s">
        <v>44</v>
      </c>
      <c r="I28" s="17"/>
      <c r="J28" s="45" t="s">
        <v>128</v>
      </c>
      <c r="K28" s="51"/>
      <c r="L28" s="105">
        <f>L25/L24</f>
        <v>1536.0187814399999</v>
      </c>
      <c r="M28" s="53"/>
      <c r="N28" s="19"/>
      <c r="O28" s="19"/>
      <c r="P28" s="17"/>
      <c r="Q28" s="17"/>
      <c r="R28" s="17"/>
      <c r="S28" s="17"/>
      <c r="T28" s="17"/>
      <c r="U28" s="17"/>
      <c r="V28" s="17"/>
    </row>
    <row r="29" spans="3:22" ht="15">
      <c r="C29" s="31">
        <v>380</v>
      </c>
      <c r="D29" s="31">
        <v>10</v>
      </c>
      <c r="E29" s="25">
        <f t="shared" si="0"/>
        <v>381</v>
      </c>
      <c r="F29" s="31">
        <v>17</v>
      </c>
      <c r="G29" s="32" t="s">
        <v>34</v>
      </c>
      <c r="H29" s="33" t="s">
        <v>45</v>
      </c>
      <c r="I29" s="17"/>
      <c r="J29" s="45" t="s">
        <v>104</v>
      </c>
      <c r="K29" s="54"/>
      <c r="L29" s="117" t="e">
        <f>+Summary!#REF!</f>
        <v>#REF!</v>
      </c>
      <c r="M29" s="55"/>
      <c r="N29" s="19"/>
      <c r="O29" s="19"/>
      <c r="P29" s="17"/>
      <c r="Q29" s="17"/>
      <c r="R29" s="17"/>
      <c r="S29" s="17"/>
      <c r="T29" s="17"/>
      <c r="U29" s="17"/>
      <c r="V29" s="17"/>
    </row>
    <row r="30" spans="3:22" ht="15">
      <c r="C30" s="34">
        <v>380</v>
      </c>
      <c r="D30" s="34">
        <v>15</v>
      </c>
      <c r="E30" s="25">
        <f t="shared" si="0"/>
        <v>381.5</v>
      </c>
      <c r="F30" s="34">
        <v>26</v>
      </c>
      <c r="G30" s="35">
        <v>1</v>
      </c>
      <c r="H30" s="36" t="s">
        <v>46</v>
      </c>
      <c r="I30" s="17"/>
      <c r="J30" s="45" t="s">
        <v>105</v>
      </c>
      <c r="K30" s="56"/>
      <c r="L30" s="52" t="e">
        <f>IRR(INDEX!J96:J111)</f>
        <v>#VALUE!</v>
      </c>
      <c r="M30" s="57"/>
      <c r="N30" s="19"/>
      <c r="O30" s="19"/>
      <c r="P30" s="17"/>
      <c r="Q30" s="17"/>
      <c r="R30" s="17"/>
      <c r="S30" s="17"/>
      <c r="T30" s="17"/>
      <c r="U30" s="17"/>
      <c r="V30" s="17"/>
    </row>
    <row r="31" spans="3:22" ht="15">
      <c r="C31" s="34">
        <v>380</v>
      </c>
      <c r="D31" s="34">
        <v>20</v>
      </c>
      <c r="E31" s="25">
        <f t="shared" si="0"/>
        <v>382</v>
      </c>
      <c r="F31" s="34">
        <v>34</v>
      </c>
      <c r="G31" s="35">
        <v>1</v>
      </c>
      <c r="H31" s="36" t="s">
        <v>47</v>
      </c>
      <c r="I31" s="17"/>
      <c r="J31" s="19"/>
      <c r="K31" s="19"/>
      <c r="L31" s="19"/>
      <c r="M31" s="19"/>
      <c r="N31" s="19"/>
      <c r="O31" s="19"/>
      <c r="P31" s="17"/>
      <c r="Q31" s="17"/>
      <c r="R31" s="17"/>
      <c r="S31" s="17"/>
      <c r="T31" s="17"/>
      <c r="U31" s="17"/>
      <c r="V31" s="17"/>
    </row>
    <row r="32" spans="3:22" ht="15">
      <c r="C32" s="34">
        <v>380</v>
      </c>
      <c r="D32" s="34">
        <v>25</v>
      </c>
      <c r="E32" s="25">
        <f t="shared" si="0"/>
        <v>382.5</v>
      </c>
      <c r="F32" s="34">
        <v>43</v>
      </c>
      <c r="G32" s="37">
        <v>2</v>
      </c>
      <c r="H32" s="36" t="s">
        <v>48</v>
      </c>
      <c r="I32" s="17"/>
      <c r="J32" s="19"/>
      <c r="K32" s="19"/>
      <c r="L32" s="19"/>
      <c r="M32" s="19"/>
      <c r="N32" s="19"/>
      <c r="O32" s="19"/>
      <c r="P32" s="17"/>
      <c r="Q32" s="17"/>
      <c r="R32" s="17"/>
      <c r="S32" s="17"/>
      <c r="T32" s="17"/>
      <c r="U32" s="17"/>
      <c r="V32" s="17"/>
    </row>
    <row r="33" spans="3:22" ht="15">
      <c r="C33" s="34">
        <v>380</v>
      </c>
      <c r="D33" s="34">
        <v>30</v>
      </c>
      <c r="E33" s="25">
        <f t="shared" si="0"/>
        <v>383</v>
      </c>
      <c r="F33" s="34">
        <v>52</v>
      </c>
      <c r="G33" s="37">
        <v>2</v>
      </c>
      <c r="H33" s="36" t="s">
        <v>49</v>
      </c>
      <c r="I33" s="17"/>
      <c r="J33" s="19"/>
      <c r="K33" s="19"/>
      <c r="L33" s="19"/>
      <c r="M33" s="19"/>
      <c r="N33" s="19"/>
      <c r="O33" s="19"/>
      <c r="P33" s="17"/>
      <c r="Q33" s="17"/>
      <c r="R33" s="17"/>
      <c r="S33" s="17"/>
      <c r="T33" s="17"/>
      <c r="U33" s="17"/>
      <c r="V33" s="17"/>
    </row>
    <row r="34" spans="3:22" ht="15">
      <c r="C34" s="34">
        <v>380</v>
      </c>
      <c r="D34" s="34">
        <v>40</v>
      </c>
      <c r="E34" s="25">
        <f t="shared" si="0"/>
        <v>384</v>
      </c>
      <c r="F34" s="34">
        <v>68</v>
      </c>
      <c r="G34" s="37">
        <v>2</v>
      </c>
      <c r="H34" s="36" t="s">
        <v>50</v>
      </c>
      <c r="I34" s="17"/>
      <c r="J34" s="19"/>
      <c r="K34" s="19"/>
      <c r="L34" s="19"/>
      <c r="M34" s="19"/>
      <c r="N34" s="19"/>
      <c r="O34" s="19"/>
      <c r="P34" s="17"/>
      <c r="Q34" s="17"/>
      <c r="R34" s="17"/>
      <c r="S34" s="17"/>
      <c r="T34" s="17"/>
      <c r="U34" s="17"/>
      <c r="V34" s="17"/>
    </row>
    <row r="35" spans="3:22" ht="15">
      <c r="C35" s="34">
        <v>380</v>
      </c>
      <c r="D35" s="34">
        <v>50</v>
      </c>
      <c r="E35" s="25">
        <f t="shared" si="0"/>
        <v>385</v>
      </c>
      <c r="F35" s="34">
        <v>86</v>
      </c>
      <c r="G35" s="37">
        <v>3</v>
      </c>
      <c r="H35" s="36" t="s">
        <v>51</v>
      </c>
      <c r="I35" s="17"/>
      <c r="J35" s="19"/>
      <c r="K35" s="19"/>
      <c r="L35" s="99"/>
      <c r="M35" s="19" t="s">
        <v>32</v>
      </c>
      <c r="N35" s="19"/>
      <c r="O35" s="19"/>
      <c r="P35" s="17"/>
      <c r="Q35" s="17"/>
      <c r="R35" s="17"/>
      <c r="S35" s="17"/>
      <c r="T35" s="17"/>
      <c r="U35" s="17"/>
      <c r="V35" s="17"/>
    </row>
    <row r="36" spans="3:22" ht="15">
      <c r="C36" s="34">
        <v>380</v>
      </c>
      <c r="D36" s="34">
        <v>60</v>
      </c>
      <c r="E36" s="25">
        <f t="shared" si="0"/>
        <v>386</v>
      </c>
      <c r="F36" s="34">
        <v>104</v>
      </c>
      <c r="G36" s="37">
        <v>3</v>
      </c>
      <c r="H36" s="36" t="s">
        <v>52</v>
      </c>
      <c r="I36" s="17"/>
      <c r="J36" s="19"/>
      <c r="K36" s="19"/>
      <c r="L36" s="19"/>
      <c r="M36" s="101">
        <f>VLOOKUP(INDEX!J14+INDEX!J15*0.1,INDEX,2)</f>
        <v>7.6</v>
      </c>
      <c r="N36" s="19"/>
      <c r="O36" s="19"/>
      <c r="P36" s="17"/>
      <c r="Q36" s="17"/>
      <c r="R36" s="17"/>
      <c r="S36" s="17"/>
      <c r="T36" s="17"/>
      <c r="U36" s="17"/>
      <c r="V36" s="17"/>
    </row>
    <row r="37" spans="3:22" ht="15">
      <c r="C37" s="34">
        <v>380</v>
      </c>
      <c r="D37" s="34">
        <v>75</v>
      </c>
      <c r="E37" s="25">
        <f t="shared" si="0"/>
        <v>387.5</v>
      </c>
      <c r="F37" s="34">
        <v>129</v>
      </c>
      <c r="G37" s="37">
        <v>3</v>
      </c>
      <c r="H37" s="36" t="s">
        <v>53</v>
      </c>
      <c r="I37" s="17"/>
      <c r="J37" s="19"/>
      <c r="K37" s="19"/>
      <c r="L37" s="19"/>
      <c r="M37" s="102" t="s">
        <v>122</v>
      </c>
      <c r="N37" s="19"/>
      <c r="O37" s="19"/>
      <c r="P37" s="17"/>
      <c r="Q37" s="17"/>
      <c r="R37" s="17"/>
      <c r="S37" s="17"/>
      <c r="T37" s="17"/>
      <c r="U37" s="17"/>
      <c r="V37" s="17"/>
    </row>
    <row r="38" spans="3:22" ht="15">
      <c r="C38" s="34">
        <v>380</v>
      </c>
      <c r="D38" s="34">
        <v>100</v>
      </c>
      <c r="E38" s="25">
        <f t="shared" si="0"/>
        <v>390</v>
      </c>
      <c r="F38" s="34">
        <v>145</v>
      </c>
      <c r="G38" s="37">
        <v>4</v>
      </c>
      <c r="H38" s="36" t="s">
        <v>54</v>
      </c>
      <c r="I38" s="17"/>
      <c r="J38" s="19"/>
      <c r="K38" s="19"/>
      <c r="L38" s="19"/>
      <c r="M38" s="19">
        <f>(J14*M36*0.82*1.73)/1000</f>
        <v>4.959425599999999</v>
      </c>
      <c r="N38" s="19">
        <f>M38*L24</f>
        <v>0.23701094942399997</v>
      </c>
      <c r="O38" s="19"/>
      <c r="P38" s="17"/>
      <c r="Q38" s="17"/>
      <c r="R38" s="17"/>
      <c r="S38" s="17"/>
      <c r="T38" s="17"/>
      <c r="U38" s="17"/>
      <c r="V38" s="17"/>
    </row>
    <row r="39" spans="3:22" ht="15">
      <c r="C39" s="34">
        <v>380</v>
      </c>
      <c r="D39" s="34">
        <v>125</v>
      </c>
      <c r="E39" s="25">
        <f t="shared" si="0"/>
        <v>392.5</v>
      </c>
      <c r="F39" s="34">
        <v>175</v>
      </c>
      <c r="G39" s="37">
        <v>4</v>
      </c>
      <c r="H39" s="36" t="s">
        <v>55</v>
      </c>
      <c r="I39" s="17"/>
      <c r="J39" s="19"/>
      <c r="K39" s="19"/>
      <c r="L39" s="19"/>
      <c r="M39" s="19"/>
      <c r="N39" s="19"/>
      <c r="O39" s="19"/>
      <c r="P39" s="17"/>
      <c r="Q39" s="17"/>
      <c r="R39" s="17"/>
      <c r="S39" s="17"/>
      <c r="T39" s="17"/>
      <c r="U39" s="17"/>
      <c r="V39" s="17"/>
    </row>
    <row r="40" spans="3:22" ht="15">
      <c r="C40" s="38">
        <v>440</v>
      </c>
      <c r="D40" s="38">
        <v>7.5</v>
      </c>
      <c r="E40" s="25">
        <f t="shared" si="0"/>
        <v>440.75</v>
      </c>
      <c r="F40" s="38">
        <v>11</v>
      </c>
      <c r="G40" s="156" t="s">
        <v>34</v>
      </c>
      <c r="H40" s="27" t="s">
        <v>56</v>
      </c>
      <c r="I40" s="17"/>
      <c r="J40" s="19"/>
      <c r="K40" s="19"/>
      <c r="L40" s="19"/>
      <c r="M40" s="19" t="s">
        <v>124</v>
      </c>
      <c r="N40" s="19"/>
      <c r="O40" s="19"/>
      <c r="P40" s="17"/>
      <c r="Q40" s="17"/>
      <c r="R40" s="17"/>
      <c r="S40" s="17"/>
      <c r="T40" s="17"/>
      <c r="U40" s="17"/>
      <c r="V40" s="17"/>
    </row>
    <row r="41" spans="3:22" ht="15">
      <c r="C41" s="38">
        <v>440</v>
      </c>
      <c r="D41" s="24">
        <v>10</v>
      </c>
      <c r="E41" s="25">
        <f t="shared" si="0"/>
        <v>441</v>
      </c>
      <c r="F41" s="24">
        <v>14</v>
      </c>
      <c r="G41" s="157"/>
      <c r="H41" s="27" t="s">
        <v>131</v>
      </c>
      <c r="I41" s="17"/>
      <c r="J41" s="19"/>
      <c r="K41" s="19"/>
      <c r="L41" s="19"/>
      <c r="M41" s="19">
        <f>$J$12*$J$13*52*$M$38</f>
        <v>17020.7486592</v>
      </c>
      <c r="N41" s="19"/>
      <c r="O41" s="19"/>
      <c r="P41" s="17"/>
      <c r="Q41" s="17"/>
      <c r="R41" s="17"/>
      <c r="S41" s="17"/>
      <c r="T41" s="17"/>
      <c r="U41" s="17"/>
      <c r="V41" s="17"/>
    </row>
    <row r="42" spans="3:22" ht="15">
      <c r="C42" s="38">
        <v>440</v>
      </c>
      <c r="D42" s="24">
        <v>15</v>
      </c>
      <c r="E42" s="25">
        <f t="shared" si="0"/>
        <v>441.5</v>
      </c>
      <c r="F42" s="24">
        <v>21</v>
      </c>
      <c r="G42" s="158"/>
      <c r="H42" s="27" t="s">
        <v>132</v>
      </c>
      <c r="I42" s="17"/>
      <c r="J42" s="19"/>
      <c r="K42" s="19"/>
      <c r="L42" s="19"/>
      <c r="M42" s="19"/>
      <c r="N42" s="19"/>
      <c r="O42" s="19"/>
      <c r="P42" s="17"/>
      <c r="Q42" s="17"/>
      <c r="R42" s="17"/>
      <c r="S42" s="17"/>
      <c r="T42" s="17"/>
      <c r="U42" s="17"/>
      <c r="V42" s="17"/>
    </row>
    <row r="43" spans="3:22" ht="15">
      <c r="C43" s="38">
        <v>440</v>
      </c>
      <c r="D43" s="24">
        <v>20</v>
      </c>
      <c r="E43" s="25">
        <f t="shared" si="0"/>
        <v>442</v>
      </c>
      <c r="F43" s="24">
        <v>27</v>
      </c>
      <c r="G43" s="29">
        <v>1</v>
      </c>
      <c r="H43" s="27" t="s">
        <v>57</v>
      </c>
      <c r="I43" s="17"/>
      <c r="J43" s="19"/>
      <c r="K43" s="19"/>
      <c r="L43" s="19"/>
      <c r="M43" s="19" t="s">
        <v>125</v>
      </c>
      <c r="N43" s="19"/>
      <c r="O43" s="19"/>
      <c r="P43" s="17"/>
      <c r="Q43" s="17"/>
      <c r="R43" s="17"/>
      <c r="S43" s="17"/>
      <c r="T43" s="17"/>
      <c r="U43" s="17"/>
      <c r="V43" s="17"/>
    </row>
    <row r="44" spans="3:22" ht="15">
      <c r="C44" s="38">
        <v>440</v>
      </c>
      <c r="D44" s="24">
        <v>25</v>
      </c>
      <c r="E44" s="25">
        <f t="shared" si="0"/>
        <v>442.5</v>
      </c>
      <c r="F44" s="24">
        <v>34</v>
      </c>
      <c r="G44" s="156">
        <v>2</v>
      </c>
      <c r="H44" s="27" t="s">
        <v>58</v>
      </c>
      <c r="I44" s="17"/>
      <c r="J44" s="19"/>
      <c r="K44" s="19"/>
      <c r="L44" s="19"/>
      <c r="M44" s="19">
        <f>$J$12*$J$13*52*$M$38*(1-$J$17)</f>
        <v>8510.3743296</v>
      </c>
      <c r="N44" s="19"/>
      <c r="O44" s="19"/>
      <c r="P44" s="17"/>
      <c r="Q44" s="17"/>
      <c r="R44" s="17"/>
      <c r="S44" s="17"/>
      <c r="T44" s="17"/>
      <c r="U44" s="17"/>
      <c r="V44" s="17"/>
    </row>
    <row r="45" spans="3:22" ht="15">
      <c r="C45" s="38">
        <v>440</v>
      </c>
      <c r="D45" s="24">
        <v>30</v>
      </c>
      <c r="E45" s="25">
        <f t="shared" si="0"/>
        <v>443</v>
      </c>
      <c r="F45" s="24">
        <v>40</v>
      </c>
      <c r="G45" s="157"/>
      <c r="H45" s="27" t="s">
        <v>59</v>
      </c>
      <c r="I45" s="17"/>
      <c r="J45" s="19"/>
      <c r="K45" s="19"/>
      <c r="L45" s="19"/>
      <c r="M45" s="19"/>
      <c r="N45" s="19"/>
      <c r="O45" s="19"/>
      <c r="P45" s="17"/>
      <c r="Q45" s="17"/>
      <c r="R45" s="17"/>
      <c r="S45" s="17"/>
      <c r="T45" s="17"/>
      <c r="U45" s="17"/>
      <c r="V45" s="17"/>
    </row>
    <row r="46" spans="3:22" ht="15">
      <c r="C46" s="38">
        <v>440</v>
      </c>
      <c r="D46" s="24">
        <v>40</v>
      </c>
      <c r="E46" s="25">
        <f t="shared" si="0"/>
        <v>444</v>
      </c>
      <c r="F46" s="24">
        <v>52</v>
      </c>
      <c r="G46" s="157"/>
      <c r="H46" s="27" t="s">
        <v>60</v>
      </c>
      <c r="I46" s="17"/>
      <c r="J46" s="19"/>
      <c r="K46" s="19"/>
      <c r="L46" s="19"/>
      <c r="M46" s="19" t="s">
        <v>126</v>
      </c>
      <c r="N46" s="17"/>
      <c r="O46" s="17"/>
      <c r="P46" s="17"/>
      <c r="Q46" s="17"/>
      <c r="R46" s="17"/>
      <c r="S46" s="17"/>
      <c r="T46" s="17"/>
      <c r="U46" s="17"/>
      <c r="V46" s="17"/>
    </row>
    <row r="47" spans="3:22" ht="15">
      <c r="C47" s="38">
        <v>440</v>
      </c>
      <c r="D47" s="24">
        <v>50</v>
      </c>
      <c r="E47" s="25">
        <f t="shared" si="0"/>
        <v>445</v>
      </c>
      <c r="F47" s="24">
        <v>65</v>
      </c>
      <c r="G47" s="158"/>
      <c r="H47" s="27" t="s">
        <v>61</v>
      </c>
      <c r="I47" s="17"/>
      <c r="J47" s="17"/>
      <c r="K47" s="17"/>
      <c r="L47" s="17"/>
      <c r="M47" s="104">
        <f>$M$41-$M$44</f>
        <v>8510.3743296</v>
      </c>
      <c r="N47" s="17"/>
      <c r="O47" s="17"/>
      <c r="P47" s="17"/>
      <c r="Q47" s="17"/>
      <c r="R47" s="17"/>
      <c r="S47" s="17"/>
      <c r="T47" s="17"/>
      <c r="U47" s="17"/>
      <c r="V47" s="17"/>
    </row>
    <row r="48" spans="3:22" ht="15">
      <c r="C48" s="38">
        <v>440</v>
      </c>
      <c r="D48" s="24">
        <v>60</v>
      </c>
      <c r="E48" s="25">
        <f t="shared" si="0"/>
        <v>446</v>
      </c>
      <c r="F48" s="24">
        <v>77</v>
      </c>
      <c r="G48" s="159">
        <v>3</v>
      </c>
      <c r="H48" s="27" t="s">
        <v>62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3:22" ht="15">
      <c r="C49" s="38">
        <v>440</v>
      </c>
      <c r="D49" s="24">
        <v>75</v>
      </c>
      <c r="E49" s="25">
        <f t="shared" si="0"/>
        <v>447.5</v>
      </c>
      <c r="F49" s="24">
        <v>96</v>
      </c>
      <c r="G49" s="159"/>
      <c r="H49" s="27" t="s">
        <v>63</v>
      </c>
      <c r="I49" s="17"/>
      <c r="J49" s="17"/>
      <c r="K49" s="17"/>
      <c r="L49" s="17"/>
      <c r="M49" s="17" t="s">
        <v>127</v>
      </c>
      <c r="N49" s="17"/>
      <c r="O49" s="17"/>
      <c r="P49" s="17"/>
      <c r="Q49" s="17"/>
      <c r="R49" s="17"/>
      <c r="S49" s="17"/>
      <c r="T49" s="17"/>
      <c r="U49" s="17"/>
      <c r="V49" s="17"/>
    </row>
    <row r="50" spans="3:22" ht="15">
      <c r="C50" s="38">
        <v>440</v>
      </c>
      <c r="D50" s="24">
        <v>100</v>
      </c>
      <c r="E50" s="25">
        <f t="shared" si="0"/>
        <v>450</v>
      </c>
      <c r="F50" s="24">
        <v>124</v>
      </c>
      <c r="G50" s="159"/>
      <c r="H50" s="27" t="s">
        <v>64</v>
      </c>
      <c r="I50" s="17"/>
      <c r="J50" s="17"/>
      <c r="K50" s="17"/>
      <c r="L50" s="17"/>
      <c r="M50" s="103">
        <f>M47/M41</f>
        <v>0.5</v>
      </c>
      <c r="N50" s="17"/>
      <c r="O50" s="17"/>
      <c r="P50" s="17"/>
      <c r="Q50" s="17"/>
      <c r="R50" s="17"/>
      <c r="S50" s="17"/>
      <c r="T50" s="17"/>
      <c r="U50" s="17"/>
      <c r="V50" s="17"/>
    </row>
    <row r="51" spans="3:22" ht="15">
      <c r="C51" s="38">
        <v>460</v>
      </c>
      <c r="D51" s="24">
        <v>5</v>
      </c>
      <c r="E51" s="25">
        <f t="shared" si="0"/>
        <v>460.5</v>
      </c>
      <c r="F51" s="24">
        <v>7.6</v>
      </c>
      <c r="G51" s="28"/>
      <c r="H51" s="27" t="s">
        <v>139</v>
      </c>
      <c r="I51" s="17"/>
      <c r="J51" s="17"/>
      <c r="K51" s="17"/>
      <c r="L51" s="17"/>
      <c r="M51" s="103"/>
      <c r="N51" s="17"/>
      <c r="O51" s="17"/>
      <c r="P51" s="17"/>
      <c r="Q51" s="17"/>
      <c r="R51" s="17"/>
      <c r="S51" s="17"/>
      <c r="T51" s="17"/>
      <c r="U51" s="17"/>
      <c r="V51" s="17"/>
    </row>
    <row r="52" spans="3:22" ht="15">
      <c r="C52" s="38">
        <v>460</v>
      </c>
      <c r="D52" s="38">
        <v>7.5</v>
      </c>
      <c r="E52" s="25">
        <f t="shared" si="0"/>
        <v>460.75</v>
      </c>
      <c r="F52" s="38">
        <v>11</v>
      </c>
      <c r="G52" s="28"/>
      <c r="H52" s="27" t="s">
        <v>56</v>
      </c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3:22" ht="15">
      <c r="C53" s="38">
        <v>460</v>
      </c>
      <c r="D53" s="24">
        <v>10</v>
      </c>
      <c r="E53" s="25">
        <f t="shared" si="0"/>
        <v>461</v>
      </c>
      <c r="F53" s="24">
        <v>14</v>
      </c>
      <c r="G53" s="28"/>
      <c r="H53" s="27" t="s">
        <v>131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3:22" ht="15">
      <c r="C54" s="38">
        <v>460</v>
      </c>
      <c r="D54" s="24">
        <v>15</v>
      </c>
      <c r="E54" s="25">
        <f t="shared" si="0"/>
        <v>461.5</v>
      </c>
      <c r="F54" s="24">
        <v>21</v>
      </c>
      <c r="G54" s="28"/>
      <c r="H54" s="27" t="s">
        <v>132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3:22" ht="15">
      <c r="C55" s="38">
        <v>460</v>
      </c>
      <c r="D55" s="24">
        <v>20</v>
      </c>
      <c r="E55" s="25">
        <f t="shared" si="0"/>
        <v>462</v>
      </c>
      <c r="F55" s="24">
        <v>27</v>
      </c>
      <c r="G55" s="28"/>
      <c r="H55" s="27" t="s">
        <v>57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3:22" ht="15">
      <c r="C56" s="38">
        <v>460</v>
      </c>
      <c r="D56" s="24">
        <v>25</v>
      </c>
      <c r="E56" s="25">
        <f t="shared" si="0"/>
        <v>462.5</v>
      </c>
      <c r="F56" s="24">
        <v>34</v>
      </c>
      <c r="G56" s="28"/>
      <c r="H56" s="27" t="s">
        <v>58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3:22" ht="15">
      <c r="C57" s="38">
        <v>460</v>
      </c>
      <c r="D57" s="24">
        <v>30</v>
      </c>
      <c r="E57" s="25">
        <f t="shared" si="0"/>
        <v>463</v>
      </c>
      <c r="F57" s="24">
        <v>40</v>
      </c>
      <c r="G57" s="28"/>
      <c r="H57" s="27" t="s">
        <v>59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3:22" ht="15">
      <c r="C58" s="38">
        <v>460</v>
      </c>
      <c r="D58" s="24">
        <v>40</v>
      </c>
      <c r="E58" s="25">
        <f t="shared" si="0"/>
        <v>464</v>
      </c>
      <c r="F58" s="24">
        <v>52</v>
      </c>
      <c r="G58" s="28"/>
      <c r="H58" s="27" t="s">
        <v>60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3:22" ht="15">
      <c r="C59" s="38">
        <v>460</v>
      </c>
      <c r="D59" s="24">
        <v>50</v>
      </c>
      <c r="E59" s="25">
        <f t="shared" si="0"/>
        <v>465</v>
      </c>
      <c r="F59" s="24">
        <v>65</v>
      </c>
      <c r="G59" s="28"/>
      <c r="H59" s="27" t="s">
        <v>61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0" spans="3:22" ht="15">
      <c r="C60" s="38">
        <v>460</v>
      </c>
      <c r="D60" s="24">
        <v>60</v>
      </c>
      <c r="E60" s="25">
        <f t="shared" si="0"/>
        <v>466</v>
      </c>
      <c r="F60" s="24">
        <v>77</v>
      </c>
      <c r="G60" s="28"/>
      <c r="H60" s="27" t="s">
        <v>62</v>
      </c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</row>
    <row r="61" spans="3:22" ht="15">
      <c r="C61" s="38">
        <v>460</v>
      </c>
      <c r="D61" s="24">
        <v>75</v>
      </c>
      <c r="E61" s="25">
        <f t="shared" si="0"/>
        <v>467.5</v>
      </c>
      <c r="F61" s="24">
        <v>96</v>
      </c>
      <c r="G61" s="28"/>
      <c r="H61" s="27" t="s">
        <v>63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</row>
    <row r="62" spans="3:22" ht="15">
      <c r="C62" s="38">
        <v>460</v>
      </c>
      <c r="D62" s="24">
        <v>100</v>
      </c>
      <c r="E62" s="25">
        <f t="shared" si="0"/>
        <v>470</v>
      </c>
      <c r="F62" s="24">
        <v>124</v>
      </c>
      <c r="G62" s="28"/>
      <c r="H62" s="27" t="s">
        <v>64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3:22" ht="15">
      <c r="C63" s="34">
        <v>575</v>
      </c>
      <c r="D63" s="34">
        <v>10</v>
      </c>
      <c r="E63" s="25">
        <f t="shared" si="0"/>
        <v>576</v>
      </c>
      <c r="F63" s="34">
        <v>11</v>
      </c>
      <c r="G63" s="156" t="s">
        <v>34</v>
      </c>
      <c r="H63" s="39" t="s">
        <v>65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</row>
    <row r="64" spans="3:22" ht="15">
      <c r="C64" s="34">
        <v>575</v>
      </c>
      <c r="D64" s="34">
        <v>15</v>
      </c>
      <c r="E64" s="25">
        <f t="shared" si="0"/>
        <v>576.5</v>
      </c>
      <c r="F64" s="34">
        <v>17</v>
      </c>
      <c r="G64" s="157"/>
      <c r="H64" s="39" t="s">
        <v>66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</row>
    <row r="65" spans="3:22" ht="15">
      <c r="C65" s="34">
        <v>575</v>
      </c>
      <c r="D65" s="34">
        <v>20</v>
      </c>
      <c r="E65" s="25">
        <f t="shared" si="0"/>
        <v>577</v>
      </c>
      <c r="F65" s="34">
        <v>22</v>
      </c>
      <c r="G65" s="158"/>
      <c r="H65" s="39" t="s">
        <v>67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</row>
    <row r="66" spans="3:22" ht="15">
      <c r="C66" s="34">
        <v>575</v>
      </c>
      <c r="D66" s="34">
        <v>25</v>
      </c>
      <c r="E66" s="25">
        <f t="shared" si="0"/>
        <v>577.5</v>
      </c>
      <c r="F66" s="34">
        <v>27</v>
      </c>
      <c r="G66" s="29">
        <v>1</v>
      </c>
      <c r="H66" s="39" t="s">
        <v>68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</row>
    <row r="67" spans="3:22" ht="15">
      <c r="C67" s="34">
        <v>575</v>
      </c>
      <c r="D67" s="34">
        <v>30</v>
      </c>
      <c r="E67" s="25">
        <f t="shared" si="0"/>
        <v>578</v>
      </c>
      <c r="F67" s="34">
        <v>32</v>
      </c>
      <c r="G67" s="156">
        <v>2</v>
      </c>
      <c r="H67" s="39" t="s">
        <v>69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</row>
    <row r="68" spans="3:22" ht="15">
      <c r="C68" s="34">
        <v>575</v>
      </c>
      <c r="D68" s="34">
        <v>40</v>
      </c>
      <c r="E68" s="25">
        <f t="shared" si="0"/>
        <v>579</v>
      </c>
      <c r="F68" s="34">
        <v>41</v>
      </c>
      <c r="G68" s="157"/>
      <c r="H68" s="39" t="s">
        <v>70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</row>
    <row r="69" spans="3:22" ht="15">
      <c r="C69" s="34">
        <v>575</v>
      </c>
      <c r="D69" s="34">
        <v>50</v>
      </c>
      <c r="E69" s="25">
        <f t="shared" si="0"/>
        <v>580</v>
      </c>
      <c r="F69" s="34">
        <v>52</v>
      </c>
      <c r="G69" s="157"/>
      <c r="H69" s="39" t="s">
        <v>71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3:22" ht="15">
      <c r="C70" s="34">
        <v>575</v>
      </c>
      <c r="D70" s="34">
        <v>60</v>
      </c>
      <c r="E70" s="25">
        <f t="shared" si="0"/>
        <v>581</v>
      </c>
      <c r="F70" s="34">
        <v>62</v>
      </c>
      <c r="G70" s="158"/>
      <c r="H70" s="39" t="s">
        <v>72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3:22" ht="15">
      <c r="C71" s="34">
        <v>575</v>
      </c>
      <c r="D71" s="34">
        <v>75</v>
      </c>
      <c r="E71" s="25">
        <f t="shared" si="0"/>
        <v>582.5</v>
      </c>
      <c r="F71" s="34">
        <v>77</v>
      </c>
      <c r="G71" s="159">
        <v>3</v>
      </c>
      <c r="H71" s="39" t="s">
        <v>73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</row>
    <row r="72" spans="3:22" ht="15">
      <c r="C72" s="34">
        <v>575</v>
      </c>
      <c r="D72" s="34">
        <v>100</v>
      </c>
      <c r="E72" s="25">
        <f t="shared" si="0"/>
        <v>585</v>
      </c>
      <c r="F72" s="34">
        <v>99</v>
      </c>
      <c r="G72" s="159"/>
      <c r="H72" s="39" t="s">
        <v>74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3:22" ht="15">
      <c r="C73" s="34">
        <v>575</v>
      </c>
      <c r="D73" s="34">
        <v>125</v>
      </c>
      <c r="E73" s="25">
        <f t="shared" si="0"/>
        <v>587.5</v>
      </c>
      <c r="F73" s="34">
        <v>125</v>
      </c>
      <c r="G73" s="159"/>
      <c r="H73" s="39" t="s">
        <v>75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</row>
    <row r="74" spans="9:22" ht="15"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</row>
    <row r="75" spans="9:22" ht="15"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4:22" ht="15">
      <c r="D76" s="40">
        <f>INDEX!K24</f>
        <v>0</v>
      </c>
      <c r="E76" s="40" t="e">
        <f>'Cash Flow Data'!#REF!</f>
        <v>#REF!</v>
      </c>
      <c r="F76" s="40">
        <f>INDEX!M24</f>
        <v>0</v>
      </c>
      <c r="G76" s="40" t="e">
        <f>'Cash Flow Data'!#REF!</f>
        <v>#REF!</v>
      </c>
      <c r="H76" s="40" t="e">
        <f>'Cash Flow Data'!#REF!</f>
        <v>#REF!</v>
      </c>
      <c r="I76" s="40" t="e">
        <f>'Cash Flow Data'!#REF!</f>
        <v>#REF!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</row>
    <row r="77" spans="3:22" ht="15">
      <c r="C77" s="41" t="s">
        <v>76</v>
      </c>
      <c r="D77" s="40">
        <f>-INDEX!$J$16</f>
        <v>-1350</v>
      </c>
      <c r="E77" s="40">
        <f>-INDEX!$J$16</f>
        <v>-1350</v>
      </c>
      <c r="F77" s="40">
        <f>-INDEX!$J$16</f>
        <v>-1350</v>
      </c>
      <c r="G77" s="40">
        <f>-INDEX!$J$16</f>
        <v>-1350</v>
      </c>
      <c r="H77" s="40">
        <f>-INDEX!$J$16</f>
        <v>-1350</v>
      </c>
      <c r="I77" s="40">
        <f>-INDEX!$J$16</f>
        <v>-1350</v>
      </c>
      <c r="J77" s="40">
        <f>INDEX!L24</f>
        <v>0.04779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</row>
    <row r="78" spans="3:22" ht="15">
      <c r="C78" t="s">
        <v>77</v>
      </c>
      <c r="D78" s="40" t="e">
        <f>INDEX!$J$16/INDEX!K$26</f>
        <v>#DIV/0!</v>
      </c>
      <c r="E78" s="40" t="e">
        <f>INDEX!$J$16/'Cash Flow Data'!#REF!</f>
        <v>#REF!</v>
      </c>
      <c r="F78" s="40" t="e">
        <f>INDEX!$J$16/INDEX!M$26</f>
        <v>#REF!</v>
      </c>
      <c r="G78" s="40" t="e">
        <f>INDEX!$J$16/'Cash Flow Data'!#REF!</f>
        <v>#REF!</v>
      </c>
      <c r="H78" s="40" t="e">
        <f>INDEX!$J$16/'Cash Flow Data'!#REF!</f>
        <v>#REF!</v>
      </c>
      <c r="I78" s="40" t="e">
        <f>INDEX!$J$16/'Cash Flow Data'!#REF!</f>
        <v>#REF!</v>
      </c>
      <c r="J78" s="40">
        <f>-INDEX!$J$16</f>
        <v>-1350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</row>
    <row r="79" spans="3:22" ht="15">
      <c r="C79" t="s">
        <v>78</v>
      </c>
      <c r="D79" s="40" t="e">
        <f>INDEX!$J$16/INDEX!K$26</f>
        <v>#DIV/0!</v>
      </c>
      <c r="E79" s="40" t="e">
        <f>INDEX!$J$16/'Cash Flow Data'!#REF!</f>
        <v>#REF!</v>
      </c>
      <c r="F79" s="40" t="e">
        <f>INDEX!$J$16/INDEX!M$26</f>
        <v>#REF!</v>
      </c>
      <c r="G79" s="40" t="e">
        <f>INDEX!$J$16/'Cash Flow Data'!#REF!</f>
        <v>#REF!</v>
      </c>
      <c r="H79" s="40" t="e">
        <f>INDEX!$J$16/'Cash Flow Data'!#REF!</f>
        <v>#REF!</v>
      </c>
      <c r="I79" s="40" t="e">
        <f>INDEX!$J$16/'Cash Flow Data'!#REF!</f>
        <v>#REF!</v>
      </c>
      <c r="J79" s="40">
        <f>INDEX!$J$16/INDEX!L$26</f>
        <v>73.4063375650176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</row>
    <row r="80" spans="3:22" ht="15">
      <c r="C80" t="s">
        <v>79</v>
      </c>
      <c r="D80" s="40" t="e">
        <f>INDEX!$J$16/INDEX!K$26</f>
        <v>#DIV/0!</v>
      </c>
      <c r="E80" s="40" t="e">
        <f>INDEX!$J$16/'Cash Flow Data'!#REF!</f>
        <v>#REF!</v>
      </c>
      <c r="F80" s="40" t="e">
        <f>INDEX!$J$16/INDEX!M$26</f>
        <v>#REF!</v>
      </c>
      <c r="G80" s="40" t="e">
        <f>INDEX!$J$16/'Cash Flow Data'!#REF!</f>
        <v>#REF!</v>
      </c>
      <c r="H80" s="40" t="e">
        <f>INDEX!$J$16/'Cash Flow Data'!#REF!</f>
        <v>#REF!</v>
      </c>
      <c r="I80" s="40" t="e">
        <f>INDEX!$J$16/'Cash Flow Data'!#REF!</f>
        <v>#REF!</v>
      </c>
      <c r="J80" s="40">
        <f>J79*(1+$J$19)</f>
        <v>77.07665444326848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3:22" ht="15">
      <c r="C81" t="s">
        <v>80</v>
      </c>
      <c r="D81" s="40" t="e">
        <f>INDEX!$J$16/INDEX!K$26</f>
        <v>#DIV/0!</v>
      </c>
      <c r="E81" s="40" t="e">
        <f>INDEX!$J$16/'Cash Flow Data'!#REF!</f>
        <v>#REF!</v>
      </c>
      <c r="F81" s="40" t="e">
        <f>INDEX!$J$16/INDEX!M$26</f>
        <v>#REF!</v>
      </c>
      <c r="G81" s="40" t="e">
        <f>INDEX!$J$16/'Cash Flow Data'!#REF!</f>
        <v>#REF!</v>
      </c>
      <c r="H81" s="40" t="e">
        <f>INDEX!$J$16/'Cash Flow Data'!#REF!</f>
        <v>#REF!</v>
      </c>
      <c r="I81" s="40" t="e">
        <f>INDEX!$J$16/'Cash Flow Data'!#REF!</f>
        <v>#REF!</v>
      </c>
      <c r="J81" s="40">
        <f aca="true" t="shared" si="1" ref="J81:J93">J80*(1+$J$19)</f>
        <v>80.93048716543191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</row>
    <row r="82" spans="3:22" ht="15">
      <c r="C82" t="s">
        <v>81</v>
      </c>
      <c r="D82" s="40" t="e">
        <f>INDEX!$J$16/INDEX!K$26</f>
        <v>#DIV/0!</v>
      </c>
      <c r="E82" s="40" t="e">
        <f>INDEX!$J$16/'Cash Flow Data'!#REF!</f>
        <v>#REF!</v>
      </c>
      <c r="F82" s="40" t="e">
        <f>INDEX!$J$16/INDEX!M$26</f>
        <v>#REF!</v>
      </c>
      <c r="G82" s="40" t="e">
        <f>INDEX!$J$16/'Cash Flow Data'!#REF!</f>
        <v>#REF!</v>
      </c>
      <c r="H82" s="40" t="e">
        <f>INDEX!$J$16/'Cash Flow Data'!#REF!</f>
        <v>#REF!</v>
      </c>
      <c r="I82" s="40" t="e">
        <f>INDEX!$J$16/'Cash Flow Data'!#REF!</f>
        <v>#REF!</v>
      </c>
      <c r="J82" s="40">
        <f t="shared" si="1"/>
        <v>84.97701152370351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3:22" ht="15">
      <c r="C83" t="s">
        <v>82</v>
      </c>
      <c r="D83" s="40" t="e">
        <f>INDEX!$J$16/INDEX!K$26</f>
        <v>#DIV/0!</v>
      </c>
      <c r="E83" s="40" t="e">
        <f>INDEX!$J$16/'Cash Flow Data'!#REF!</f>
        <v>#REF!</v>
      </c>
      <c r="F83" s="40" t="e">
        <f>INDEX!$J$16/INDEX!M$26</f>
        <v>#REF!</v>
      </c>
      <c r="G83" s="40" t="e">
        <f>INDEX!$J$16/'Cash Flow Data'!#REF!</f>
        <v>#REF!</v>
      </c>
      <c r="H83" s="40" t="e">
        <f>INDEX!$J$16/'Cash Flow Data'!#REF!</f>
        <v>#REF!</v>
      </c>
      <c r="I83" s="40" t="e">
        <f>INDEX!$J$16/'Cash Flow Data'!#REF!</f>
        <v>#REF!</v>
      </c>
      <c r="J83" s="40">
        <f t="shared" si="1"/>
        <v>89.22586209988869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3:22" ht="15">
      <c r="C84" t="s">
        <v>83</v>
      </c>
      <c r="D84" s="40" t="e">
        <f>INDEX!$J$16/INDEX!K$26</f>
        <v>#DIV/0!</v>
      </c>
      <c r="E84" s="40" t="e">
        <f>INDEX!$J$16/'Cash Flow Data'!#REF!</f>
        <v>#REF!</v>
      </c>
      <c r="F84" s="40" t="e">
        <f>INDEX!$J$16/INDEX!M$26</f>
        <v>#REF!</v>
      </c>
      <c r="G84" s="40" t="e">
        <f>INDEX!$J$16/'Cash Flow Data'!#REF!</f>
        <v>#REF!</v>
      </c>
      <c r="H84" s="40" t="e">
        <f>INDEX!$J$16/'Cash Flow Data'!#REF!</f>
        <v>#REF!</v>
      </c>
      <c r="I84" s="40" t="e">
        <f>INDEX!$J$16/'Cash Flow Data'!#REF!</f>
        <v>#REF!</v>
      </c>
      <c r="J84" s="40">
        <f t="shared" si="1"/>
        <v>93.68715520488313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3:22" ht="15">
      <c r="C85" t="s">
        <v>84</v>
      </c>
      <c r="D85" s="40" t="e">
        <f>INDEX!$J$16/INDEX!K$26</f>
        <v>#DIV/0!</v>
      </c>
      <c r="E85" s="40" t="e">
        <f>INDEX!$J$16/'Cash Flow Data'!#REF!</f>
        <v>#REF!</v>
      </c>
      <c r="F85" s="40" t="e">
        <f>INDEX!$J$16/INDEX!M$26</f>
        <v>#REF!</v>
      </c>
      <c r="G85" s="40" t="e">
        <f>INDEX!$J$16/'Cash Flow Data'!#REF!</f>
        <v>#REF!</v>
      </c>
      <c r="H85" s="40" t="e">
        <f>INDEX!$J$16/'Cash Flow Data'!#REF!</f>
        <v>#REF!</v>
      </c>
      <c r="I85" s="40" t="e">
        <f>INDEX!$J$16/'Cash Flow Data'!#REF!</f>
        <v>#REF!</v>
      </c>
      <c r="J85" s="40">
        <f t="shared" si="1"/>
        <v>98.37151296512728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3:22" ht="15">
      <c r="C86" t="s">
        <v>85</v>
      </c>
      <c r="D86" s="40" t="e">
        <f>INDEX!$J$16/INDEX!K$26</f>
        <v>#DIV/0!</v>
      </c>
      <c r="E86" s="40" t="e">
        <f>INDEX!$J$16/'Cash Flow Data'!#REF!</f>
        <v>#REF!</v>
      </c>
      <c r="F86" s="40" t="e">
        <f>INDEX!$J$16/INDEX!M$26</f>
        <v>#REF!</v>
      </c>
      <c r="G86" s="40" t="e">
        <f>INDEX!$J$16/'Cash Flow Data'!#REF!</f>
        <v>#REF!</v>
      </c>
      <c r="H86" s="40" t="e">
        <f>INDEX!$J$16/'Cash Flow Data'!#REF!</f>
        <v>#REF!</v>
      </c>
      <c r="I86" s="40" t="e">
        <f>INDEX!$J$16/'Cash Flow Data'!#REF!</f>
        <v>#REF!</v>
      </c>
      <c r="J86" s="40">
        <f t="shared" si="1"/>
        <v>103.29008861338365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</row>
    <row r="87" spans="3:22" ht="15">
      <c r="C87" t="s">
        <v>86</v>
      </c>
      <c r="D87" s="40" t="e">
        <f>INDEX!$J$16/INDEX!K$26</f>
        <v>#DIV/0!</v>
      </c>
      <c r="E87" s="40" t="e">
        <f>INDEX!$J$16/'Cash Flow Data'!#REF!</f>
        <v>#REF!</v>
      </c>
      <c r="F87" s="40" t="e">
        <f>INDEX!$J$16/INDEX!M$26</f>
        <v>#REF!</v>
      </c>
      <c r="G87" s="40" t="e">
        <f>INDEX!$J$16/'Cash Flow Data'!#REF!</f>
        <v>#REF!</v>
      </c>
      <c r="H87" s="40" t="e">
        <f>INDEX!$J$16/'Cash Flow Data'!#REF!</f>
        <v>#REF!</v>
      </c>
      <c r="I87" s="40" t="e">
        <f>INDEX!$J$16/'Cash Flow Data'!#REF!</f>
        <v>#REF!</v>
      </c>
      <c r="J87" s="40">
        <f t="shared" si="1"/>
        <v>108.45459304405283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  <row r="88" spans="3:22" ht="15">
      <c r="C88" t="s">
        <v>96</v>
      </c>
      <c r="D88" s="40" t="e">
        <f>INDEX!$J$16/INDEX!K$26</f>
        <v>#DIV/0!</v>
      </c>
      <c r="E88" s="40" t="e">
        <f>INDEX!$J$16/'Cash Flow Data'!#REF!</f>
        <v>#REF!</v>
      </c>
      <c r="F88" s="40" t="e">
        <f>INDEX!$J$16/INDEX!M$26</f>
        <v>#REF!</v>
      </c>
      <c r="G88" s="40" t="e">
        <f>INDEX!$J$16/'Cash Flow Data'!#REF!</f>
        <v>#REF!</v>
      </c>
      <c r="H88" s="40" t="e">
        <f>INDEX!$J$16/'Cash Flow Data'!#REF!</f>
        <v>#REF!</v>
      </c>
      <c r="I88" s="40" t="e">
        <f>INDEX!$J$16/'Cash Flow Data'!#REF!</f>
        <v>#REF!</v>
      </c>
      <c r="J88" s="40">
        <f t="shared" si="1"/>
        <v>113.87732269625548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</row>
    <row r="89" spans="3:22" ht="15">
      <c r="C89" t="s">
        <v>97</v>
      </c>
      <c r="D89" s="40" t="e">
        <f>INDEX!$J$16/INDEX!K$26</f>
        <v>#DIV/0!</v>
      </c>
      <c r="E89" s="40" t="e">
        <f>INDEX!$J$16/'Cash Flow Data'!#REF!</f>
        <v>#REF!</v>
      </c>
      <c r="F89" s="40" t="e">
        <f>INDEX!$J$16/INDEX!M$26</f>
        <v>#REF!</v>
      </c>
      <c r="G89" s="40" t="e">
        <f>INDEX!$J$16/'Cash Flow Data'!#REF!</f>
        <v>#REF!</v>
      </c>
      <c r="H89" s="40" t="e">
        <f>INDEX!$J$16/'Cash Flow Data'!#REF!</f>
        <v>#REF!</v>
      </c>
      <c r="I89" s="40" t="e">
        <f>INDEX!$J$16/'Cash Flow Data'!#REF!</f>
        <v>#REF!</v>
      </c>
      <c r="J89" s="40">
        <f t="shared" si="1"/>
        <v>119.57118883106826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  <row r="90" spans="3:22" ht="15">
      <c r="C90" t="s">
        <v>98</v>
      </c>
      <c r="D90" s="40" t="e">
        <f>INDEX!$J$16/INDEX!K$26</f>
        <v>#DIV/0!</v>
      </c>
      <c r="E90" s="40" t="e">
        <f>INDEX!$J$16/'Cash Flow Data'!#REF!</f>
        <v>#REF!</v>
      </c>
      <c r="F90" s="40" t="e">
        <f>INDEX!$J$16/INDEX!M$26</f>
        <v>#REF!</v>
      </c>
      <c r="G90" s="40" t="e">
        <f>INDEX!$J$16/'Cash Flow Data'!#REF!</f>
        <v>#REF!</v>
      </c>
      <c r="H90" s="40" t="e">
        <f>INDEX!$J$16/'Cash Flow Data'!#REF!</f>
        <v>#REF!</v>
      </c>
      <c r="I90" s="40" t="e">
        <f>INDEX!$J$16/'Cash Flow Data'!#REF!</f>
        <v>#REF!</v>
      </c>
      <c r="J90" s="40">
        <f t="shared" si="1"/>
        <v>125.54974827262167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3:22" ht="15">
      <c r="C91" t="s">
        <v>99</v>
      </c>
      <c r="D91" s="40" t="e">
        <f>INDEX!$J$16/INDEX!K$26</f>
        <v>#DIV/0!</v>
      </c>
      <c r="E91" s="40" t="e">
        <f>INDEX!$J$16/'Cash Flow Data'!#REF!</f>
        <v>#REF!</v>
      </c>
      <c r="F91" s="40" t="e">
        <f>INDEX!$J$16/INDEX!M$26</f>
        <v>#REF!</v>
      </c>
      <c r="G91" s="40" t="e">
        <f>INDEX!$J$16/'Cash Flow Data'!#REF!</f>
        <v>#REF!</v>
      </c>
      <c r="H91" s="40" t="e">
        <f>INDEX!$J$16/'Cash Flow Data'!#REF!</f>
        <v>#REF!</v>
      </c>
      <c r="I91" s="40" t="e">
        <f>INDEX!$J$16/'Cash Flow Data'!#REF!</f>
        <v>#REF!</v>
      </c>
      <c r="J91" s="40">
        <f t="shared" si="1"/>
        <v>131.82723568625275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3:22" ht="15">
      <c r="C92" t="s">
        <v>100</v>
      </c>
      <c r="D92" s="40" t="e">
        <f>INDEX!$J$16/INDEX!K$26</f>
        <v>#DIV/0!</v>
      </c>
      <c r="E92" s="40" t="e">
        <f>INDEX!$J$16/'Cash Flow Data'!#REF!</f>
        <v>#REF!</v>
      </c>
      <c r="F92" s="40" t="e">
        <f>INDEX!$J$16/INDEX!M$26</f>
        <v>#REF!</v>
      </c>
      <c r="G92" s="40" t="e">
        <f>INDEX!$J$16/'Cash Flow Data'!#REF!</f>
        <v>#REF!</v>
      </c>
      <c r="H92" s="40" t="e">
        <f>INDEX!$J$16/'Cash Flow Data'!#REF!</f>
        <v>#REF!</v>
      </c>
      <c r="I92" s="40" t="e">
        <f>INDEX!$J$16/'Cash Flow Data'!#REF!</f>
        <v>#REF!</v>
      </c>
      <c r="J92" s="40">
        <f t="shared" si="1"/>
        <v>138.4185974705654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9:22" ht="15">
      <c r="I93" s="17"/>
      <c r="J93" s="40">
        <f t="shared" si="1"/>
        <v>145.33952734409368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3:22" ht="15">
      <c r="C94" t="s">
        <v>103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3:22" ht="15">
      <c r="C95" s="41" t="s">
        <v>76</v>
      </c>
      <c r="D95" s="40">
        <f>-INDEX!$J$16+INDEX!K29</f>
        <v>-1350</v>
      </c>
      <c r="E95" s="40" t="e">
        <f>-INDEX!$J$16+'Cash Flow Data'!#REF!</f>
        <v>#REF!</v>
      </c>
      <c r="F95" s="40">
        <f>-INDEX!$J$16+INDEX!M29</f>
        <v>-1350</v>
      </c>
      <c r="G95" s="40" t="e">
        <f>-INDEX!$J$16+'Cash Flow Data'!#REF!</f>
        <v>#REF!</v>
      </c>
      <c r="H95" s="40" t="e">
        <f>-INDEX!$J$16+'Cash Flow Data'!#REF!</f>
        <v>#REF!</v>
      </c>
      <c r="I95" s="40" t="e">
        <f>-INDEX!$J$16+'Cash Flow Data'!#REF!</f>
        <v>#REF!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3:22" ht="15">
      <c r="C96" t="s">
        <v>77</v>
      </c>
      <c r="D96" s="40" t="e">
        <f>INDEX!$J$16/INDEX!K$26</f>
        <v>#DIV/0!</v>
      </c>
      <c r="E96" s="40" t="e">
        <f>INDEX!$J$16/'Cash Flow Data'!#REF!</f>
        <v>#REF!</v>
      </c>
      <c r="F96" s="40" t="e">
        <f>INDEX!$J$16/INDEX!M$26</f>
        <v>#REF!</v>
      </c>
      <c r="G96" s="40" t="e">
        <f>INDEX!$J$16/'Cash Flow Data'!#REF!</f>
        <v>#REF!</v>
      </c>
      <c r="H96" s="40" t="e">
        <f>INDEX!$J$16/'Cash Flow Data'!#REF!</f>
        <v>#REF!</v>
      </c>
      <c r="I96" s="40" t="e">
        <f>INDEX!$J$16/'Cash Flow Data'!#REF!</f>
        <v>#REF!</v>
      </c>
      <c r="J96" s="40" t="e">
        <f>-INDEX!$J$16+INDEX!L29</f>
        <v>#REF!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3:22" ht="15">
      <c r="C97" t="s">
        <v>78</v>
      </c>
      <c r="D97" s="40" t="e">
        <f>INDEX!$J$16/INDEX!K$26</f>
        <v>#DIV/0!</v>
      </c>
      <c r="E97" s="40" t="e">
        <f>INDEX!$J$16/'Cash Flow Data'!#REF!</f>
        <v>#REF!</v>
      </c>
      <c r="F97" s="40" t="e">
        <f>INDEX!$J$16/INDEX!M$26</f>
        <v>#REF!</v>
      </c>
      <c r="G97" s="40" t="e">
        <f>INDEX!$J$16/'Cash Flow Data'!#REF!</f>
        <v>#REF!</v>
      </c>
      <c r="H97" s="40" t="e">
        <f>INDEX!$J$16/'Cash Flow Data'!#REF!</f>
        <v>#REF!</v>
      </c>
      <c r="I97" s="40" t="e">
        <f>INDEX!$J$16/'Cash Flow Data'!#REF!</f>
        <v>#REF!</v>
      </c>
      <c r="J97" s="40">
        <f>INDEX!$J$16/INDEX!L$26</f>
        <v>73.4063375650176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3:22" ht="15">
      <c r="C98" t="s">
        <v>79</v>
      </c>
      <c r="D98" s="40" t="e">
        <f>INDEX!$J$16/INDEX!K$26</f>
        <v>#DIV/0!</v>
      </c>
      <c r="E98" s="40" t="e">
        <f>INDEX!$J$16/'Cash Flow Data'!#REF!</f>
        <v>#REF!</v>
      </c>
      <c r="F98" s="40" t="e">
        <f>INDEX!$J$16/INDEX!M$26</f>
        <v>#REF!</v>
      </c>
      <c r="G98" s="40" t="e">
        <f>INDEX!$J$16/'Cash Flow Data'!#REF!</f>
        <v>#REF!</v>
      </c>
      <c r="H98" s="40" t="e">
        <f>INDEX!$J$16/'Cash Flow Data'!#REF!</f>
        <v>#REF!</v>
      </c>
      <c r="I98" s="40" t="e">
        <f>INDEX!$J$16/'Cash Flow Data'!#REF!</f>
        <v>#REF!</v>
      </c>
      <c r="J98" s="40">
        <f aca="true" t="shared" si="2" ref="J98:J111">J97*(1+$J$19)</f>
        <v>77.07665444326848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3:22" ht="15">
      <c r="C99" t="s">
        <v>80</v>
      </c>
      <c r="D99" s="40" t="e">
        <f>INDEX!$J$16/INDEX!K$26</f>
        <v>#DIV/0!</v>
      </c>
      <c r="E99" s="40" t="e">
        <f>INDEX!$J$16/'Cash Flow Data'!#REF!</f>
        <v>#REF!</v>
      </c>
      <c r="F99" s="40" t="e">
        <f>INDEX!$J$16/INDEX!M$26</f>
        <v>#REF!</v>
      </c>
      <c r="G99" s="40" t="e">
        <f>INDEX!$J$16/'Cash Flow Data'!#REF!</f>
        <v>#REF!</v>
      </c>
      <c r="H99" s="40" t="e">
        <f>INDEX!$J$16/'Cash Flow Data'!#REF!</f>
        <v>#REF!</v>
      </c>
      <c r="I99" s="40" t="e">
        <f>INDEX!$J$16/'Cash Flow Data'!#REF!</f>
        <v>#REF!</v>
      </c>
      <c r="J99" s="40">
        <f t="shared" si="2"/>
        <v>80.93048716543191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3:22" ht="15">
      <c r="C100" t="s">
        <v>81</v>
      </c>
      <c r="D100" s="40" t="e">
        <f>INDEX!$J$16/INDEX!K$26</f>
        <v>#DIV/0!</v>
      </c>
      <c r="E100" s="40" t="e">
        <f>INDEX!$J$16/'Cash Flow Data'!#REF!</f>
        <v>#REF!</v>
      </c>
      <c r="F100" s="40" t="e">
        <f>INDEX!$J$16/INDEX!M$26</f>
        <v>#REF!</v>
      </c>
      <c r="G100" s="40" t="e">
        <f>INDEX!$J$16/'Cash Flow Data'!#REF!</f>
        <v>#REF!</v>
      </c>
      <c r="H100" s="40" t="e">
        <f>INDEX!$J$16/'Cash Flow Data'!#REF!</f>
        <v>#REF!</v>
      </c>
      <c r="I100" s="40" t="e">
        <f>INDEX!$J$16/'Cash Flow Data'!#REF!</f>
        <v>#REF!</v>
      </c>
      <c r="J100" s="40">
        <f t="shared" si="2"/>
        <v>84.97701152370351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3:22" ht="15">
      <c r="C101" t="s">
        <v>82</v>
      </c>
      <c r="D101" s="40" t="e">
        <f>INDEX!$J$16/INDEX!K$26</f>
        <v>#DIV/0!</v>
      </c>
      <c r="E101" s="40" t="e">
        <f>INDEX!$J$16/'Cash Flow Data'!#REF!</f>
        <v>#REF!</v>
      </c>
      <c r="F101" s="40" t="e">
        <f>INDEX!$J$16/INDEX!M$26</f>
        <v>#REF!</v>
      </c>
      <c r="G101" s="40" t="e">
        <f>INDEX!$J$16/'Cash Flow Data'!#REF!</f>
        <v>#REF!</v>
      </c>
      <c r="H101" s="40" t="e">
        <f>INDEX!$J$16/'Cash Flow Data'!#REF!</f>
        <v>#REF!</v>
      </c>
      <c r="I101" s="40" t="e">
        <f>INDEX!$J$16/'Cash Flow Data'!#REF!</f>
        <v>#REF!</v>
      </c>
      <c r="J101" s="40">
        <f t="shared" si="2"/>
        <v>89.22586209988869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3:22" ht="15">
      <c r="C102" t="s">
        <v>83</v>
      </c>
      <c r="D102" s="40" t="e">
        <f>INDEX!$J$16/INDEX!K$26</f>
        <v>#DIV/0!</v>
      </c>
      <c r="E102" s="40" t="e">
        <f>INDEX!$J$16/'Cash Flow Data'!#REF!</f>
        <v>#REF!</v>
      </c>
      <c r="F102" s="40" t="e">
        <f>INDEX!$J$16/INDEX!M$26</f>
        <v>#REF!</v>
      </c>
      <c r="G102" s="40" t="e">
        <f>INDEX!$J$16/'Cash Flow Data'!#REF!</f>
        <v>#REF!</v>
      </c>
      <c r="H102" s="40" t="e">
        <f>INDEX!$J$16/'Cash Flow Data'!#REF!</f>
        <v>#REF!</v>
      </c>
      <c r="I102" s="40" t="e">
        <f>INDEX!$J$16/'Cash Flow Data'!#REF!</f>
        <v>#REF!</v>
      </c>
      <c r="J102" s="40">
        <f t="shared" si="2"/>
        <v>93.68715520488313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3:22" ht="15">
      <c r="C103" t="s">
        <v>84</v>
      </c>
      <c r="D103" s="40" t="e">
        <f>INDEX!$J$16/INDEX!K$26</f>
        <v>#DIV/0!</v>
      </c>
      <c r="E103" s="40" t="e">
        <f>INDEX!$J$16/'Cash Flow Data'!#REF!</f>
        <v>#REF!</v>
      </c>
      <c r="F103" s="40" t="e">
        <f>INDEX!$J$16/INDEX!M$26</f>
        <v>#REF!</v>
      </c>
      <c r="G103" s="40" t="e">
        <f>INDEX!$J$16/'Cash Flow Data'!#REF!</f>
        <v>#REF!</v>
      </c>
      <c r="H103" s="40" t="e">
        <f>INDEX!$J$16/'Cash Flow Data'!#REF!</f>
        <v>#REF!</v>
      </c>
      <c r="I103" s="40" t="e">
        <f>INDEX!$J$16/'Cash Flow Data'!#REF!</f>
        <v>#REF!</v>
      </c>
      <c r="J103" s="40">
        <f t="shared" si="2"/>
        <v>98.37151296512728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3:22" ht="15">
      <c r="C104" t="s">
        <v>85</v>
      </c>
      <c r="D104" s="40" t="e">
        <f>INDEX!$J$16/INDEX!K$26</f>
        <v>#DIV/0!</v>
      </c>
      <c r="E104" s="40" t="e">
        <f>INDEX!$J$16/'Cash Flow Data'!#REF!</f>
        <v>#REF!</v>
      </c>
      <c r="F104" s="40" t="e">
        <f>INDEX!$J$16/INDEX!M$26</f>
        <v>#REF!</v>
      </c>
      <c r="G104" s="40" t="e">
        <f>INDEX!$J$16/'Cash Flow Data'!#REF!</f>
        <v>#REF!</v>
      </c>
      <c r="H104" s="40" t="e">
        <f>INDEX!$J$16/'Cash Flow Data'!#REF!</f>
        <v>#REF!</v>
      </c>
      <c r="I104" s="40" t="e">
        <f>INDEX!$J$16/'Cash Flow Data'!#REF!</f>
        <v>#REF!</v>
      </c>
      <c r="J104" s="40">
        <f t="shared" si="2"/>
        <v>103.29008861338365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3:22" ht="15">
      <c r="C105" t="s">
        <v>86</v>
      </c>
      <c r="D105" s="40" t="e">
        <f>INDEX!$J$16/INDEX!K$26</f>
        <v>#DIV/0!</v>
      </c>
      <c r="E105" s="40" t="e">
        <f>INDEX!$J$16/'Cash Flow Data'!#REF!</f>
        <v>#REF!</v>
      </c>
      <c r="F105" s="40" t="e">
        <f>INDEX!$J$16/INDEX!M$26</f>
        <v>#REF!</v>
      </c>
      <c r="G105" s="40" t="e">
        <f>INDEX!$J$16/'Cash Flow Data'!#REF!</f>
        <v>#REF!</v>
      </c>
      <c r="H105" s="40" t="e">
        <f>INDEX!$J$16/'Cash Flow Data'!#REF!</f>
        <v>#REF!</v>
      </c>
      <c r="I105" s="40" t="e">
        <f>INDEX!$J$16/'Cash Flow Data'!#REF!</f>
        <v>#REF!</v>
      </c>
      <c r="J105" s="40">
        <f t="shared" si="2"/>
        <v>108.45459304405283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3:22" ht="15">
      <c r="C106" t="s">
        <v>96</v>
      </c>
      <c r="D106" s="40" t="e">
        <f>INDEX!$J$16/INDEX!K$26</f>
        <v>#DIV/0!</v>
      </c>
      <c r="E106" s="40" t="e">
        <f>INDEX!$J$16/'Cash Flow Data'!#REF!</f>
        <v>#REF!</v>
      </c>
      <c r="F106" s="40" t="e">
        <f>INDEX!$J$16/INDEX!M$26</f>
        <v>#REF!</v>
      </c>
      <c r="G106" s="40" t="e">
        <f>INDEX!$J$16/'Cash Flow Data'!#REF!</f>
        <v>#REF!</v>
      </c>
      <c r="H106" s="40" t="e">
        <f>INDEX!$J$16/'Cash Flow Data'!#REF!</f>
        <v>#REF!</v>
      </c>
      <c r="I106" s="40" t="e">
        <f>INDEX!$J$16/'Cash Flow Data'!#REF!</f>
        <v>#REF!</v>
      </c>
      <c r="J106" s="40">
        <f t="shared" si="2"/>
        <v>113.87732269625548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3:22" ht="15">
      <c r="C107" t="s">
        <v>97</v>
      </c>
      <c r="D107" s="40" t="e">
        <f>INDEX!$J$16/INDEX!K$26</f>
        <v>#DIV/0!</v>
      </c>
      <c r="E107" s="40" t="e">
        <f>INDEX!$J$16/'Cash Flow Data'!#REF!</f>
        <v>#REF!</v>
      </c>
      <c r="F107" s="40" t="e">
        <f>INDEX!$J$16/INDEX!M$26</f>
        <v>#REF!</v>
      </c>
      <c r="G107" s="40" t="e">
        <f>INDEX!$J$16/'Cash Flow Data'!#REF!</f>
        <v>#REF!</v>
      </c>
      <c r="H107" s="40" t="e">
        <f>INDEX!$J$16/'Cash Flow Data'!#REF!</f>
        <v>#REF!</v>
      </c>
      <c r="I107" s="40" t="e">
        <f>INDEX!$J$16/'Cash Flow Data'!#REF!</f>
        <v>#REF!</v>
      </c>
      <c r="J107" s="40">
        <f t="shared" si="2"/>
        <v>119.57118883106826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3:22" ht="15">
      <c r="C108" t="s">
        <v>98</v>
      </c>
      <c r="D108" s="40" t="e">
        <f>INDEX!$J$16/INDEX!K$26</f>
        <v>#DIV/0!</v>
      </c>
      <c r="E108" s="40" t="e">
        <f>INDEX!$J$16/'Cash Flow Data'!#REF!</f>
        <v>#REF!</v>
      </c>
      <c r="F108" s="40" t="e">
        <f>INDEX!$J$16/INDEX!M$26</f>
        <v>#REF!</v>
      </c>
      <c r="G108" s="40" t="e">
        <f>INDEX!$J$16/'Cash Flow Data'!#REF!</f>
        <v>#REF!</v>
      </c>
      <c r="H108" s="40" t="e">
        <f>INDEX!$J$16/'Cash Flow Data'!#REF!</f>
        <v>#REF!</v>
      </c>
      <c r="I108" s="40" t="e">
        <f>INDEX!$J$16/'Cash Flow Data'!#REF!</f>
        <v>#REF!</v>
      </c>
      <c r="J108" s="40">
        <f t="shared" si="2"/>
        <v>125.54974827262167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3:22" ht="15">
      <c r="C109" t="s">
        <v>99</v>
      </c>
      <c r="D109" s="40" t="e">
        <f>INDEX!$J$16/INDEX!K$26</f>
        <v>#DIV/0!</v>
      </c>
      <c r="E109" s="40" t="e">
        <f>INDEX!$J$16/'Cash Flow Data'!#REF!</f>
        <v>#REF!</v>
      </c>
      <c r="F109" s="40" t="e">
        <f>INDEX!$J$16/INDEX!M$26</f>
        <v>#REF!</v>
      </c>
      <c r="G109" s="40" t="e">
        <f>INDEX!$J$16/'Cash Flow Data'!#REF!</f>
        <v>#REF!</v>
      </c>
      <c r="H109" s="40" t="e">
        <f>INDEX!$J$16/'Cash Flow Data'!#REF!</f>
        <v>#REF!</v>
      </c>
      <c r="I109" s="40" t="e">
        <f>INDEX!$J$16/'Cash Flow Data'!#REF!</f>
        <v>#REF!</v>
      </c>
      <c r="J109" s="40">
        <f t="shared" si="2"/>
        <v>131.82723568625275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3:22" ht="15">
      <c r="C110" t="s">
        <v>100</v>
      </c>
      <c r="D110" s="40" t="e">
        <f>INDEX!$J$16/INDEX!K$26</f>
        <v>#DIV/0!</v>
      </c>
      <c r="E110" s="40" t="e">
        <f>INDEX!$J$16/'Cash Flow Data'!#REF!</f>
        <v>#REF!</v>
      </c>
      <c r="F110" s="40" t="e">
        <f>INDEX!$J$16/INDEX!M$26</f>
        <v>#REF!</v>
      </c>
      <c r="G110" s="40" t="e">
        <f>INDEX!$J$16/'Cash Flow Data'!#REF!</f>
        <v>#REF!</v>
      </c>
      <c r="H110" s="40" t="e">
        <f>INDEX!$J$16/'Cash Flow Data'!#REF!</f>
        <v>#REF!</v>
      </c>
      <c r="I110" s="40" t="e">
        <f>INDEX!$J$16/'Cash Flow Data'!#REF!</f>
        <v>#REF!</v>
      </c>
      <c r="J110" s="40">
        <f t="shared" si="2"/>
        <v>138.4185974705654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9:22" ht="15">
      <c r="I111" s="17"/>
      <c r="J111" s="40">
        <f t="shared" si="2"/>
        <v>145.33952734409368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9:22" ht="15"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9:22" ht="15"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9:22" ht="15"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9:22" ht="15"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9:22" ht="15"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9:22" ht="15"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9:22" ht="15"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9:22" ht="15"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9:22" ht="15"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9:22" ht="15"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9:22" ht="15"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9:22" ht="15"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9:22" ht="15"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9:22" ht="15"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9:22" ht="15"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9:22" ht="15"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9:22" ht="15"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9:22" ht="15"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9:22" ht="15"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9:22" ht="15"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9:22" ht="15"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9:22" ht="15"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9:22" ht="15"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9:22" ht="15"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9:22" ht="15"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9:22" ht="15"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9:22" ht="15"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9:22" ht="15"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9:22" ht="15"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9:22" ht="15"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9:22" ht="15"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9:22" ht="15"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9:22" ht="15"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9:22" ht="15"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9:22" ht="15"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9:22" ht="15"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9:22" ht="15"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9:22" ht="15"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9:22" ht="15"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9:22" ht="15"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9:22" ht="15"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9:22" ht="15"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9:22" ht="15"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9:22" ht="15"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9:22" ht="15"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9:22" ht="15"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9:22" ht="15"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9:22" ht="15"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9:22" ht="15"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9:22" ht="15"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9:22" ht="15"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9:22" ht="15"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9:22" ht="15"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9:22" ht="15"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9:22" ht="15"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9:22" ht="15"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9:22" ht="15"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9:22" ht="15"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9:22" ht="15"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9:22" ht="15"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9:22" ht="15"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9:22" ht="15"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9:22" ht="15"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9:22" ht="15"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9:22" ht="15"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9:22" ht="15"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9:22" ht="15"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9:22" ht="15"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9:22" ht="15"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  <row r="181" spans="9:22" ht="15"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</row>
    <row r="182" spans="9:22" ht="15"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</row>
    <row r="183" spans="9:22" ht="15"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</row>
    <row r="184" spans="9:22" ht="15"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</row>
    <row r="185" spans="10:13" ht="15">
      <c r="J185" s="17"/>
      <c r="K185" s="17"/>
      <c r="L185" s="17"/>
      <c r="M185" s="17"/>
    </row>
  </sheetData>
  <sheetProtection password="CA6B" sheet="1" objects="1" scenarios="1"/>
  <mergeCells count="10">
    <mergeCell ref="J9:J10"/>
    <mergeCell ref="K22:M22"/>
    <mergeCell ref="G48:G50"/>
    <mergeCell ref="G63:G65"/>
    <mergeCell ref="G67:G70"/>
    <mergeCell ref="G71:G73"/>
    <mergeCell ref="G12:G14"/>
    <mergeCell ref="G15:G17"/>
    <mergeCell ref="G40:G42"/>
    <mergeCell ref="G44:G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Smith</dc:creator>
  <cp:keywords/>
  <dc:description/>
  <cp:lastModifiedBy>You</cp:lastModifiedBy>
  <cp:lastPrinted>2006-08-23T23:27:24Z</cp:lastPrinted>
  <dcterms:created xsi:type="dcterms:W3CDTF">2005-05-26T18:07:50Z</dcterms:created>
  <dcterms:modified xsi:type="dcterms:W3CDTF">2007-03-17T18:22:59Z</dcterms:modified>
  <cp:category/>
  <cp:version/>
  <cp:contentType/>
  <cp:contentStatus/>
</cp:coreProperties>
</file>